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65" windowWidth="23130" windowHeight="12240"/>
  </bookViews>
  <sheets>
    <sheet name="grant aid by inst" sheetId="1" r:id="rId1"/>
  </sheets>
  <definedNames>
    <definedName name="_xlnm.Print_Titles" localSheetId="0">'grant aid by inst'!$1:$3</definedName>
  </definedNames>
  <calcPr calcId="145621"/>
</workbook>
</file>

<file path=xl/calcChain.xml><?xml version="1.0" encoding="utf-8"?>
<calcChain xmlns="http://schemas.openxmlformats.org/spreadsheetml/2006/main">
  <c r="G13" i="1" l="1"/>
  <c r="I13" i="1" l="1"/>
  <c r="S134" i="1" l="1"/>
  <c r="R134" i="1"/>
  <c r="N134" i="1"/>
  <c r="P134" i="1"/>
  <c r="O134" i="1"/>
  <c r="S132" i="1"/>
  <c r="R132" i="1"/>
  <c r="O132" i="1"/>
  <c r="P132" i="1"/>
  <c r="S98" i="1"/>
  <c r="R98" i="1"/>
  <c r="P98" i="1"/>
  <c r="O98" i="1"/>
  <c r="S88" i="1"/>
  <c r="R88" i="1"/>
  <c r="P88" i="1"/>
  <c r="O88" i="1"/>
  <c r="S59" i="1"/>
  <c r="R59" i="1"/>
  <c r="P59" i="1"/>
  <c r="O59" i="1"/>
  <c r="S51" i="1"/>
  <c r="R51" i="1"/>
  <c r="P51" i="1"/>
  <c r="O51" i="1"/>
  <c r="S18" i="1"/>
  <c r="R18" i="1"/>
  <c r="P18" i="1"/>
  <c r="O18" i="1"/>
  <c r="K18" i="1"/>
  <c r="S13" i="1"/>
  <c r="N132" i="1" l="1"/>
  <c r="N98" i="1"/>
  <c r="N88" i="1"/>
  <c r="N59" i="1"/>
  <c r="N51" i="1"/>
  <c r="N18" i="1"/>
  <c r="L134" i="1"/>
  <c r="L98" i="1"/>
  <c r="L88" i="1"/>
  <c r="L59" i="1"/>
  <c r="L51" i="1"/>
  <c r="L18" i="1"/>
  <c r="L132" i="1"/>
  <c r="K134" i="1"/>
  <c r="K132" i="1"/>
  <c r="K98" i="1"/>
  <c r="K88" i="1"/>
  <c r="K59" i="1"/>
  <c r="K51" i="1"/>
  <c r="K13" i="1"/>
  <c r="G18" i="1"/>
  <c r="G59" i="1"/>
  <c r="G88" i="1"/>
  <c r="E132" i="1"/>
  <c r="E98" i="1"/>
  <c r="G98" i="1" s="1"/>
  <c r="E88" i="1"/>
  <c r="E59" i="1"/>
  <c r="E51" i="1"/>
  <c r="G51" i="1" s="1"/>
  <c r="E18" i="1"/>
  <c r="O13" i="1"/>
  <c r="R13" i="1"/>
  <c r="N13" i="1"/>
  <c r="J13" i="1"/>
  <c r="F13" i="1"/>
  <c r="P13" i="1"/>
  <c r="L13" i="1"/>
  <c r="H13" i="1"/>
  <c r="B132" i="1"/>
  <c r="B13" i="1"/>
  <c r="H132" i="1"/>
  <c r="H98" i="1"/>
  <c r="H88" i="1"/>
  <c r="H59" i="1"/>
  <c r="H51" i="1"/>
  <c r="H18" i="1"/>
  <c r="J132" i="1"/>
  <c r="J98" i="1"/>
  <c r="J88" i="1"/>
  <c r="J59" i="1"/>
  <c r="J51" i="1"/>
  <c r="J18" i="1"/>
  <c r="F131" i="1"/>
  <c r="F130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97" i="1"/>
  <c r="F96" i="1"/>
  <c r="F95" i="1"/>
  <c r="F94" i="1"/>
  <c r="F93" i="1"/>
  <c r="F92" i="1"/>
  <c r="F91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88" i="1" s="1"/>
  <c r="F63" i="1"/>
  <c r="F62" i="1"/>
  <c r="F58" i="1"/>
  <c r="F57" i="1"/>
  <c r="F56" i="1"/>
  <c r="F55" i="1"/>
  <c r="F54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51" i="1" s="1"/>
  <c r="F21" i="1"/>
  <c r="F17" i="1"/>
  <c r="F16" i="1"/>
  <c r="F129" i="1"/>
  <c r="F11" i="1"/>
  <c r="F10" i="1"/>
  <c r="F9" i="1"/>
  <c r="F8" i="1"/>
  <c r="F7" i="1"/>
  <c r="F6" i="1"/>
  <c r="F101" i="1"/>
  <c r="F18" i="1" l="1"/>
  <c r="F59" i="1"/>
  <c r="F98" i="1"/>
  <c r="F132" i="1"/>
  <c r="I101" i="1"/>
  <c r="K101" i="1"/>
  <c r="M101" i="1"/>
  <c r="O101" i="1"/>
  <c r="Q101" i="1"/>
  <c r="I6" i="1"/>
  <c r="K6" i="1"/>
  <c r="M6" i="1"/>
  <c r="O6" i="1"/>
  <c r="Q6" i="1"/>
  <c r="I7" i="1"/>
  <c r="K7" i="1"/>
  <c r="M7" i="1"/>
  <c r="O7" i="1"/>
  <c r="Q7" i="1"/>
  <c r="S7" i="1"/>
  <c r="I8" i="1"/>
  <c r="K8" i="1"/>
  <c r="M8" i="1"/>
  <c r="O8" i="1"/>
  <c r="Q8" i="1"/>
  <c r="S8" i="1"/>
  <c r="I9" i="1"/>
  <c r="K9" i="1"/>
  <c r="M9" i="1"/>
  <c r="O9" i="1"/>
  <c r="Q9" i="1"/>
  <c r="S9" i="1"/>
  <c r="I10" i="1"/>
  <c r="K10" i="1"/>
  <c r="M10" i="1"/>
  <c r="O10" i="1"/>
  <c r="Q10" i="1"/>
  <c r="I11" i="1"/>
  <c r="K11" i="1"/>
  <c r="M11" i="1"/>
  <c r="O11" i="1"/>
  <c r="Q11" i="1"/>
  <c r="S11" i="1"/>
  <c r="I129" i="1"/>
  <c r="K129" i="1"/>
  <c r="M129" i="1"/>
  <c r="O129" i="1"/>
  <c r="Q129" i="1"/>
  <c r="S129" i="1"/>
  <c r="I16" i="1"/>
  <c r="K16" i="1"/>
  <c r="M16" i="1"/>
  <c r="O16" i="1"/>
  <c r="Q16" i="1"/>
  <c r="S16" i="1"/>
  <c r="I17" i="1"/>
  <c r="K17" i="1"/>
  <c r="M17" i="1"/>
  <c r="O17" i="1"/>
  <c r="Q17" i="1"/>
  <c r="S17" i="1"/>
  <c r="B18" i="1"/>
  <c r="C18" i="1"/>
  <c r="D18" i="1"/>
  <c r="I21" i="1"/>
  <c r="K21" i="1"/>
  <c r="M21" i="1"/>
  <c r="O21" i="1"/>
  <c r="Q21" i="1"/>
  <c r="S21" i="1"/>
  <c r="I22" i="1"/>
  <c r="K22" i="1"/>
  <c r="M22" i="1"/>
  <c r="O22" i="1"/>
  <c r="Q22" i="1"/>
  <c r="I23" i="1"/>
  <c r="K23" i="1"/>
  <c r="M23" i="1"/>
  <c r="O23" i="1"/>
  <c r="Q23" i="1"/>
  <c r="S23" i="1"/>
  <c r="I24" i="1"/>
  <c r="K24" i="1"/>
  <c r="M24" i="1"/>
  <c r="O24" i="1"/>
  <c r="Q24" i="1"/>
  <c r="S24" i="1"/>
  <c r="I25" i="1"/>
  <c r="K25" i="1"/>
  <c r="M25" i="1"/>
  <c r="O25" i="1"/>
  <c r="Q25" i="1"/>
  <c r="I26" i="1"/>
  <c r="K26" i="1"/>
  <c r="M26" i="1"/>
  <c r="O26" i="1"/>
  <c r="Q26" i="1"/>
  <c r="S26" i="1"/>
  <c r="I27" i="1"/>
  <c r="K27" i="1"/>
  <c r="M27" i="1"/>
  <c r="O27" i="1"/>
  <c r="Q27" i="1"/>
  <c r="S27" i="1"/>
  <c r="I28" i="1"/>
  <c r="K28" i="1"/>
  <c r="M28" i="1"/>
  <c r="O28" i="1"/>
  <c r="Q28" i="1"/>
  <c r="S28" i="1"/>
  <c r="I29" i="1"/>
  <c r="K29" i="1"/>
  <c r="M29" i="1"/>
  <c r="O29" i="1"/>
  <c r="Q29" i="1"/>
  <c r="S29" i="1"/>
  <c r="I30" i="1"/>
  <c r="K30" i="1"/>
  <c r="M30" i="1"/>
  <c r="O30" i="1"/>
  <c r="Q30" i="1"/>
  <c r="S30" i="1"/>
  <c r="I31" i="1"/>
  <c r="K31" i="1"/>
  <c r="M31" i="1"/>
  <c r="O31" i="1"/>
  <c r="Q31" i="1"/>
  <c r="S31" i="1"/>
  <c r="I32" i="1"/>
  <c r="K32" i="1"/>
  <c r="M32" i="1"/>
  <c r="O32" i="1"/>
  <c r="Q32" i="1"/>
  <c r="I33" i="1"/>
  <c r="K33" i="1"/>
  <c r="M33" i="1"/>
  <c r="O33" i="1"/>
  <c r="Q33" i="1"/>
  <c r="S33" i="1"/>
  <c r="I34" i="1"/>
  <c r="K34" i="1"/>
  <c r="M34" i="1"/>
  <c r="O34" i="1"/>
  <c r="Q34" i="1"/>
  <c r="I35" i="1"/>
  <c r="K35" i="1"/>
  <c r="M35" i="1"/>
  <c r="O35" i="1"/>
  <c r="Q35" i="1"/>
  <c r="I36" i="1"/>
  <c r="K36" i="1"/>
  <c r="M36" i="1"/>
  <c r="O36" i="1"/>
  <c r="Q36" i="1"/>
  <c r="S36" i="1"/>
  <c r="I37" i="1"/>
  <c r="K37" i="1"/>
  <c r="M37" i="1"/>
  <c r="O37" i="1"/>
  <c r="Q37" i="1"/>
  <c r="S37" i="1"/>
  <c r="I38" i="1"/>
  <c r="K38" i="1"/>
  <c r="M38" i="1"/>
  <c r="O38" i="1"/>
  <c r="Q38" i="1"/>
  <c r="S38" i="1"/>
  <c r="I39" i="1"/>
  <c r="K39" i="1"/>
  <c r="M39" i="1"/>
  <c r="O39" i="1"/>
  <c r="Q39" i="1"/>
  <c r="S39" i="1"/>
  <c r="I40" i="1"/>
  <c r="K40" i="1"/>
  <c r="M40" i="1"/>
  <c r="O40" i="1"/>
  <c r="Q40" i="1"/>
  <c r="I41" i="1"/>
  <c r="K41" i="1"/>
  <c r="M41" i="1"/>
  <c r="O41" i="1"/>
  <c r="Q41" i="1"/>
  <c r="S41" i="1"/>
  <c r="I42" i="1"/>
  <c r="K42" i="1"/>
  <c r="M42" i="1"/>
  <c r="O42" i="1"/>
  <c r="Q42" i="1"/>
  <c r="I43" i="1"/>
  <c r="K43" i="1"/>
  <c r="M43" i="1"/>
  <c r="O43" i="1"/>
  <c r="Q43" i="1"/>
  <c r="S43" i="1"/>
  <c r="I44" i="1"/>
  <c r="K44" i="1"/>
  <c r="M44" i="1"/>
  <c r="O44" i="1"/>
  <c r="Q44" i="1"/>
  <c r="I45" i="1"/>
  <c r="K45" i="1"/>
  <c r="M45" i="1"/>
  <c r="O45" i="1"/>
  <c r="Q45" i="1"/>
  <c r="S45" i="1"/>
  <c r="I46" i="1"/>
  <c r="K46" i="1"/>
  <c r="M46" i="1"/>
  <c r="O46" i="1"/>
  <c r="Q46" i="1"/>
  <c r="S46" i="1"/>
  <c r="I47" i="1"/>
  <c r="K47" i="1"/>
  <c r="M47" i="1"/>
  <c r="O47" i="1"/>
  <c r="Q47" i="1"/>
  <c r="S47" i="1"/>
  <c r="I48" i="1"/>
  <c r="K48" i="1"/>
  <c r="M48" i="1"/>
  <c r="O48" i="1"/>
  <c r="Q48" i="1"/>
  <c r="S48" i="1"/>
  <c r="I49" i="1"/>
  <c r="K49" i="1"/>
  <c r="M49" i="1"/>
  <c r="O49" i="1"/>
  <c r="Q49" i="1"/>
  <c r="S49" i="1"/>
  <c r="I50" i="1"/>
  <c r="K50" i="1"/>
  <c r="M50" i="1"/>
  <c r="O50" i="1"/>
  <c r="Q50" i="1"/>
  <c r="S50" i="1"/>
  <c r="B51" i="1"/>
  <c r="C51" i="1"/>
  <c r="I54" i="1"/>
  <c r="K54" i="1"/>
  <c r="M54" i="1"/>
  <c r="O54" i="1"/>
  <c r="Q54" i="1"/>
  <c r="S54" i="1"/>
  <c r="I55" i="1"/>
  <c r="K55" i="1"/>
  <c r="M55" i="1"/>
  <c r="O55" i="1"/>
  <c r="Q55" i="1"/>
  <c r="S55" i="1"/>
  <c r="I56" i="1"/>
  <c r="K56" i="1"/>
  <c r="M56" i="1"/>
  <c r="O56" i="1"/>
  <c r="Q56" i="1"/>
  <c r="S56" i="1"/>
  <c r="I57" i="1"/>
  <c r="K57" i="1"/>
  <c r="M57" i="1"/>
  <c r="O57" i="1"/>
  <c r="Q57" i="1"/>
  <c r="S57" i="1"/>
  <c r="I58" i="1"/>
  <c r="K58" i="1"/>
  <c r="M58" i="1"/>
  <c r="O58" i="1"/>
  <c r="Q58" i="1"/>
  <c r="S58" i="1"/>
  <c r="B59" i="1"/>
  <c r="C59" i="1"/>
  <c r="I62" i="1"/>
  <c r="K62" i="1"/>
  <c r="M62" i="1"/>
  <c r="O62" i="1"/>
  <c r="Q62" i="1"/>
  <c r="S62" i="1"/>
  <c r="I63" i="1"/>
  <c r="K63" i="1"/>
  <c r="M63" i="1"/>
  <c r="O63" i="1"/>
  <c r="Q63" i="1"/>
  <c r="S63" i="1"/>
  <c r="I64" i="1"/>
  <c r="K64" i="1"/>
  <c r="M64" i="1"/>
  <c r="O64" i="1"/>
  <c r="Q64" i="1"/>
  <c r="S64" i="1"/>
  <c r="I65" i="1"/>
  <c r="K65" i="1"/>
  <c r="M65" i="1"/>
  <c r="O65" i="1"/>
  <c r="Q65" i="1"/>
  <c r="S65" i="1"/>
  <c r="I66" i="1"/>
  <c r="K66" i="1"/>
  <c r="M66" i="1"/>
  <c r="O66" i="1"/>
  <c r="Q66" i="1"/>
  <c r="S66" i="1"/>
  <c r="I67" i="1"/>
  <c r="K67" i="1"/>
  <c r="M67" i="1"/>
  <c r="O67" i="1"/>
  <c r="Q67" i="1"/>
  <c r="S67" i="1"/>
  <c r="I68" i="1"/>
  <c r="K68" i="1"/>
  <c r="M68" i="1"/>
  <c r="O68" i="1"/>
  <c r="Q68" i="1"/>
  <c r="S68" i="1"/>
  <c r="I69" i="1"/>
  <c r="K69" i="1"/>
  <c r="M69" i="1"/>
  <c r="O69" i="1"/>
  <c r="Q69" i="1"/>
  <c r="S69" i="1"/>
  <c r="I70" i="1"/>
  <c r="K70" i="1"/>
  <c r="M70" i="1"/>
  <c r="O70" i="1"/>
  <c r="Q70" i="1"/>
  <c r="S70" i="1"/>
  <c r="I71" i="1"/>
  <c r="K71" i="1"/>
  <c r="M71" i="1"/>
  <c r="O71" i="1"/>
  <c r="Q71" i="1"/>
  <c r="S71" i="1"/>
  <c r="I72" i="1"/>
  <c r="K72" i="1"/>
  <c r="M72" i="1"/>
  <c r="O72" i="1"/>
  <c r="Q72" i="1"/>
  <c r="S72" i="1"/>
  <c r="I73" i="1"/>
  <c r="K73" i="1"/>
  <c r="M73" i="1"/>
  <c r="O73" i="1"/>
  <c r="Q73" i="1"/>
  <c r="S73" i="1"/>
  <c r="I74" i="1"/>
  <c r="K74" i="1"/>
  <c r="M74" i="1"/>
  <c r="O74" i="1"/>
  <c r="Q74" i="1"/>
  <c r="S74" i="1"/>
  <c r="I75" i="1"/>
  <c r="K75" i="1"/>
  <c r="M75" i="1"/>
  <c r="O75" i="1"/>
  <c r="Q75" i="1"/>
  <c r="S75" i="1"/>
  <c r="I76" i="1"/>
  <c r="K76" i="1"/>
  <c r="M76" i="1"/>
  <c r="O76" i="1"/>
  <c r="Q76" i="1"/>
  <c r="S76" i="1"/>
  <c r="I77" i="1"/>
  <c r="K77" i="1"/>
  <c r="M77" i="1"/>
  <c r="O77" i="1"/>
  <c r="Q77" i="1"/>
  <c r="S77" i="1"/>
  <c r="I78" i="1"/>
  <c r="K78" i="1"/>
  <c r="M78" i="1"/>
  <c r="O78" i="1"/>
  <c r="Q78" i="1"/>
  <c r="S78" i="1"/>
  <c r="I79" i="1"/>
  <c r="K79" i="1"/>
  <c r="M79" i="1"/>
  <c r="O79" i="1"/>
  <c r="Q79" i="1"/>
  <c r="S79" i="1"/>
  <c r="I80" i="1"/>
  <c r="K80" i="1"/>
  <c r="M80" i="1"/>
  <c r="O80" i="1"/>
  <c r="Q80" i="1"/>
  <c r="S80" i="1"/>
  <c r="I81" i="1"/>
  <c r="K81" i="1"/>
  <c r="M81" i="1"/>
  <c r="O81" i="1"/>
  <c r="Q81" i="1"/>
  <c r="S81" i="1"/>
  <c r="I82" i="1"/>
  <c r="K82" i="1"/>
  <c r="M82" i="1"/>
  <c r="O82" i="1"/>
  <c r="Q82" i="1"/>
  <c r="S82" i="1"/>
  <c r="I83" i="1"/>
  <c r="K83" i="1"/>
  <c r="M83" i="1"/>
  <c r="O83" i="1"/>
  <c r="Q83" i="1"/>
  <c r="S83" i="1"/>
  <c r="I84" i="1"/>
  <c r="K84" i="1"/>
  <c r="M84" i="1"/>
  <c r="O84" i="1"/>
  <c r="Q84" i="1"/>
  <c r="S84" i="1"/>
  <c r="I85" i="1"/>
  <c r="K85" i="1"/>
  <c r="M85" i="1"/>
  <c r="O85" i="1"/>
  <c r="Q85" i="1"/>
  <c r="S85" i="1"/>
  <c r="I86" i="1"/>
  <c r="K86" i="1"/>
  <c r="M86" i="1"/>
  <c r="O86" i="1"/>
  <c r="Q86" i="1"/>
  <c r="S86" i="1"/>
  <c r="I87" i="1"/>
  <c r="K87" i="1"/>
  <c r="M87" i="1"/>
  <c r="O87" i="1"/>
  <c r="Q87" i="1"/>
  <c r="S87" i="1"/>
  <c r="B88" i="1"/>
  <c r="C88" i="1"/>
  <c r="D88" i="1"/>
  <c r="I91" i="1"/>
  <c r="K91" i="1"/>
  <c r="M91" i="1"/>
  <c r="O91" i="1"/>
  <c r="Q91" i="1"/>
  <c r="S91" i="1"/>
  <c r="I92" i="1"/>
  <c r="K92" i="1"/>
  <c r="M92" i="1"/>
  <c r="O92" i="1"/>
  <c r="Q92" i="1"/>
  <c r="S92" i="1"/>
  <c r="I93" i="1"/>
  <c r="K93" i="1"/>
  <c r="M93" i="1"/>
  <c r="O93" i="1"/>
  <c r="Q93" i="1"/>
  <c r="S93" i="1"/>
  <c r="I94" i="1"/>
  <c r="K94" i="1"/>
  <c r="M94" i="1"/>
  <c r="O94" i="1"/>
  <c r="Q94" i="1"/>
  <c r="S94" i="1"/>
  <c r="I95" i="1"/>
  <c r="K95" i="1"/>
  <c r="M95" i="1"/>
  <c r="O95" i="1"/>
  <c r="Q95" i="1"/>
  <c r="S95" i="1"/>
  <c r="I96" i="1"/>
  <c r="K96" i="1"/>
  <c r="M96" i="1"/>
  <c r="O96" i="1"/>
  <c r="Q96" i="1"/>
  <c r="S96" i="1"/>
  <c r="I97" i="1"/>
  <c r="K97" i="1"/>
  <c r="M97" i="1"/>
  <c r="O97" i="1"/>
  <c r="Q97" i="1"/>
  <c r="S97" i="1"/>
  <c r="B98" i="1"/>
  <c r="C98" i="1"/>
  <c r="I102" i="1"/>
  <c r="K102" i="1"/>
  <c r="M102" i="1"/>
  <c r="O102" i="1"/>
  <c r="Q102" i="1"/>
  <c r="S102" i="1"/>
  <c r="I103" i="1"/>
  <c r="K103" i="1"/>
  <c r="M103" i="1"/>
  <c r="O103" i="1"/>
  <c r="Q103" i="1"/>
  <c r="S103" i="1"/>
  <c r="I104" i="1"/>
  <c r="K104" i="1"/>
  <c r="M104" i="1"/>
  <c r="O104" i="1"/>
  <c r="Q104" i="1"/>
  <c r="I105" i="1"/>
  <c r="K105" i="1"/>
  <c r="M105" i="1"/>
  <c r="O105" i="1"/>
  <c r="Q105" i="1"/>
  <c r="I106" i="1"/>
  <c r="K106" i="1"/>
  <c r="M106" i="1"/>
  <c r="Q106" i="1"/>
  <c r="S106" i="1"/>
  <c r="I107" i="1"/>
  <c r="K107" i="1"/>
  <c r="M107" i="1"/>
  <c r="O107" i="1"/>
  <c r="Q107" i="1"/>
  <c r="S107" i="1"/>
  <c r="I108" i="1"/>
  <c r="K108" i="1"/>
  <c r="M108" i="1"/>
  <c r="O108" i="1"/>
  <c r="Q108" i="1"/>
  <c r="S108" i="1"/>
  <c r="I109" i="1"/>
  <c r="K109" i="1"/>
  <c r="M109" i="1"/>
  <c r="O109" i="1"/>
  <c r="Q109" i="1"/>
  <c r="S109" i="1"/>
  <c r="I110" i="1"/>
  <c r="K110" i="1"/>
  <c r="M110" i="1"/>
  <c r="O110" i="1"/>
  <c r="Q110" i="1"/>
  <c r="S110" i="1"/>
  <c r="I111" i="1"/>
  <c r="K111" i="1"/>
  <c r="M111" i="1"/>
  <c r="O111" i="1"/>
  <c r="Q111" i="1"/>
  <c r="S111" i="1"/>
  <c r="I112" i="1"/>
  <c r="K112" i="1"/>
  <c r="M112" i="1"/>
  <c r="Q112" i="1"/>
  <c r="S112" i="1"/>
  <c r="I113" i="1"/>
  <c r="K113" i="1"/>
  <c r="M113" i="1"/>
  <c r="Q113" i="1"/>
  <c r="S113" i="1"/>
  <c r="I114" i="1"/>
  <c r="K114" i="1"/>
  <c r="M114" i="1"/>
  <c r="O114" i="1"/>
  <c r="Q114" i="1"/>
  <c r="S114" i="1"/>
  <c r="I115" i="1"/>
  <c r="K115" i="1"/>
  <c r="M115" i="1"/>
  <c r="O115" i="1"/>
  <c r="Q115" i="1"/>
  <c r="S115" i="1"/>
  <c r="I116" i="1"/>
  <c r="K116" i="1"/>
  <c r="M116" i="1"/>
  <c r="O116" i="1"/>
  <c r="Q116" i="1"/>
  <c r="S116" i="1"/>
  <c r="I117" i="1"/>
  <c r="K117" i="1"/>
  <c r="M117" i="1"/>
  <c r="O117" i="1"/>
  <c r="Q117" i="1"/>
  <c r="S117" i="1"/>
  <c r="I118" i="1"/>
  <c r="K118" i="1"/>
  <c r="M118" i="1"/>
  <c r="O118" i="1"/>
  <c r="Q118" i="1"/>
  <c r="S118" i="1"/>
  <c r="I119" i="1"/>
  <c r="K119" i="1"/>
  <c r="M119" i="1"/>
  <c r="O119" i="1"/>
  <c r="Q119" i="1"/>
  <c r="S119" i="1"/>
  <c r="I120" i="1"/>
  <c r="K120" i="1"/>
  <c r="M120" i="1"/>
  <c r="O120" i="1"/>
  <c r="Q120" i="1"/>
  <c r="S120" i="1"/>
  <c r="I121" i="1"/>
  <c r="K121" i="1"/>
  <c r="M121" i="1"/>
  <c r="O121" i="1"/>
  <c r="Q121" i="1"/>
  <c r="S121" i="1"/>
  <c r="I122" i="1"/>
  <c r="K122" i="1"/>
  <c r="M122" i="1"/>
  <c r="O122" i="1"/>
  <c r="Q122" i="1"/>
  <c r="S122" i="1"/>
  <c r="I123" i="1"/>
  <c r="K123" i="1"/>
  <c r="M123" i="1"/>
  <c r="O123" i="1"/>
  <c r="Q123" i="1"/>
  <c r="S123" i="1"/>
  <c r="I124" i="1"/>
  <c r="K124" i="1"/>
  <c r="M124" i="1"/>
  <c r="O124" i="1"/>
  <c r="Q124" i="1"/>
  <c r="S124" i="1"/>
  <c r="I125" i="1"/>
  <c r="K125" i="1"/>
  <c r="M125" i="1"/>
  <c r="O125" i="1"/>
  <c r="Q125" i="1"/>
  <c r="I126" i="1"/>
  <c r="K126" i="1"/>
  <c r="M126" i="1"/>
  <c r="O126" i="1"/>
  <c r="Q126" i="1"/>
  <c r="I127" i="1"/>
  <c r="K127" i="1"/>
  <c r="M127" i="1"/>
  <c r="Q127" i="1"/>
  <c r="I128" i="1"/>
  <c r="K128" i="1"/>
  <c r="M128" i="1"/>
  <c r="O128" i="1"/>
  <c r="Q128" i="1"/>
  <c r="I130" i="1"/>
  <c r="K130" i="1"/>
  <c r="M130" i="1"/>
  <c r="O130" i="1"/>
  <c r="Q130" i="1"/>
  <c r="S130" i="1"/>
  <c r="I131" i="1"/>
  <c r="M131" i="1"/>
  <c r="Q131" i="1"/>
  <c r="S131" i="1"/>
  <c r="G132" i="1"/>
  <c r="C132" i="1"/>
  <c r="I18" i="1" l="1"/>
  <c r="Q51" i="1"/>
  <c r="Q98" i="1"/>
  <c r="Q88" i="1"/>
  <c r="B134" i="1" l="1"/>
  <c r="H134" i="1"/>
  <c r="F134" i="1"/>
  <c r="J134" i="1"/>
  <c r="E134" i="1"/>
  <c r="G134" i="1" s="1"/>
  <c r="C13" i="1"/>
  <c r="C134" i="1"/>
</calcChain>
</file>

<file path=xl/sharedStrings.xml><?xml version="1.0" encoding="utf-8"?>
<sst xmlns="http://schemas.openxmlformats.org/spreadsheetml/2006/main" count="149" uniqueCount="149">
  <si>
    <t>Total - All Minnesota institutions</t>
  </si>
  <si>
    <t>Total - For-profit four-year institutions</t>
  </si>
  <si>
    <t>Walden University</t>
  </si>
  <si>
    <t>University of Phoenix-Minneapolis/St Paul Campus</t>
  </si>
  <si>
    <t>National American University-Roseville</t>
  </si>
  <si>
    <t>National American University-Burnsville</t>
  </si>
  <si>
    <t>National American University-Brooklyn Center</t>
  </si>
  <si>
    <t>National American University-Bloomington</t>
  </si>
  <si>
    <t>Minnesota School of Business-Waite Park</t>
  </si>
  <si>
    <t>Minnesota School of Business-Shakopee</t>
  </si>
  <si>
    <t>Minnesota School of Business-Rochester</t>
  </si>
  <si>
    <t>Minnesota School of Business-Richfield</t>
  </si>
  <si>
    <t>Minnesota School of Business-Plymouth</t>
  </si>
  <si>
    <t>Minnesota School of Business-Moorhead</t>
  </si>
  <si>
    <t>Minnesota School of Business-Lakeville</t>
  </si>
  <si>
    <t>Minnesota School of Business-Elk River</t>
  </si>
  <si>
    <t>Minnesota School of Business-Brooklyn Center</t>
  </si>
  <si>
    <t>Minnesota School of Business-Blaine</t>
  </si>
  <si>
    <t>McNally Smith College of Music</t>
  </si>
  <si>
    <t>ITT Technical Institute-Eden Prairie</t>
  </si>
  <si>
    <t>ITT Technical Institute-Brooklyn Center</t>
  </si>
  <si>
    <t>Herzing University-Minneapolis</t>
  </si>
  <si>
    <t>Globe University-Woodbury</t>
  </si>
  <si>
    <t>Globe University-Minneapolis</t>
  </si>
  <si>
    <t>Duluth Business University</t>
  </si>
  <si>
    <t>DeVry University-Minnesota</t>
  </si>
  <si>
    <t>$ 0</t>
  </si>
  <si>
    <t>Capella University</t>
  </si>
  <si>
    <t>Brown College-Mendota Heights</t>
  </si>
  <si>
    <t>Brown College-Brooklyn Center</t>
  </si>
  <si>
    <t>The Art Institutes International-Minnesota</t>
  </si>
  <si>
    <t>Argosy University-Twin Cities</t>
  </si>
  <si>
    <t>For-profit four-year institutions</t>
  </si>
  <si>
    <t>Total - State Universities</t>
  </si>
  <si>
    <t>Winona State University</t>
  </si>
  <si>
    <t>Southwest Minnesota State University</t>
  </si>
  <si>
    <t>Saint Cloud State University</t>
  </si>
  <si>
    <t>Minnesota State University-Mankato</t>
  </si>
  <si>
    <t>Minnesota State University Moorhead</t>
  </si>
  <si>
    <t>Metropolitan State University</t>
  </si>
  <si>
    <t>Bemidji State University</t>
  </si>
  <si>
    <t>State Universities</t>
  </si>
  <si>
    <t>Total - Not-for-profit four-year institutions</t>
  </si>
  <si>
    <t>University of St. Thomas</t>
  </si>
  <si>
    <t>St Olaf College</t>
  </si>
  <si>
    <t>St Catherine University</t>
  </si>
  <si>
    <t>Saint Mary's University of Minnesota</t>
  </si>
  <si>
    <t>Saint Johns University</t>
  </si>
  <si>
    <t>Oak Hills Christian College</t>
  </si>
  <si>
    <t>Northwestern Health Sciences University</t>
  </si>
  <si>
    <t>Northwestern College</t>
  </si>
  <si>
    <t>North Central University</t>
  </si>
  <si>
    <t>Minneapolis College of Art and Design</t>
  </si>
  <si>
    <t>Martin Luther College</t>
  </si>
  <si>
    <t>Macalester College</t>
  </si>
  <si>
    <t>Hamline University</t>
  </si>
  <si>
    <t>Gustavus Adolphus College</t>
  </si>
  <si>
    <t>Dunwoody College of Technology</t>
  </si>
  <si>
    <t>Crown College</t>
  </si>
  <si>
    <t>Crossroads College</t>
  </si>
  <si>
    <t>Concordia University-Saint Paul</t>
  </si>
  <si>
    <t>Concordia College at Moorhead</t>
  </si>
  <si>
    <t>College of Visual Arts</t>
  </si>
  <si>
    <t>The College of Saint Scholastica</t>
  </si>
  <si>
    <t>College of Saint Benedict</t>
  </si>
  <si>
    <t>Carleton College</t>
  </si>
  <si>
    <t>Bethel University</t>
  </si>
  <si>
    <t>Bethany Lutheran College</t>
  </si>
  <si>
    <t>Augsburg College</t>
  </si>
  <si>
    <t>Not-for-profit four-year institutions</t>
  </si>
  <si>
    <t>Total - University of Minnesota</t>
  </si>
  <si>
    <t>University of Minnesota-Twin Cities</t>
  </si>
  <si>
    <t>University of Minnesota-Rochester</t>
  </si>
  <si>
    <t>University of Minnesota-Morris</t>
  </si>
  <si>
    <t>University of Minnesota-Duluth</t>
  </si>
  <si>
    <t>University of Minnesota-Crookston</t>
  </si>
  <si>
    <t>University of Minnesota</t>
  </si>
  <si>
    <t xml:space="preserve">Total - Community and Technical Colleges </t>
  </si>
  <si>
    <t>Vermilion Community College</t>
  </si>
  <si>
    <t>St. Cloud Technical and Community College</t>
  </si>
  <si>
    <t>South Central College</t>
  </si>
  <si>
    <t>Saint Paul College</t>
  </si>
  <si>
    <t>Rochester Community and Technical College</t>
  </si>
  <si>
    <t>Riverland Community College</t>
  </si>
  <si>
    <t>Ridgewater College</t>
  </si>
  <si>
    <t>Rainy River Community College</t>
  </si>
  <si>
    <t>Pine Technical College</t>
  </si>
  <si>
    <t>Northwest Technical College</t>
  </si>
  <si>
    <t>Northland Community and Technical College</t>
  </si>
  <si>
    <t>North Hennepin Community College</t>
  </si>
  <si>
    <t>Normandale Community College</t>
  </si>
  <si>
    <t>Minnesota West Community and Technical College</t>
  </si>
  <si>
    <t>Minnesota State Community and Technical College</t>
  </si>
  <si>
    <t>Minnesota State College-Southeast Technical</t>
  </si>
  <si>
    <t>Minneapolis Community and Technical College</t>
  </si>
  <si>
    <t>Mesabi Range Community and Technical College</t>
  </si>
  <si>
    <t>Lake Superior College</t>
  </si>
  <si>
    <t>Itasca Community College</t>
  </si>
  <si>
    <t>Inver Hills Community College</t>
  </si>
  <si>
    <t>Hibbing Community College</t>
  </si>
  <si>
    <t>Hennepin Technical College</t>
  </si>
  <si>
    <t>Fond du Lac Tribal and Community College</t>
  </si>
  <si>
    <t>Dakota County Technical College</t>
  </si>
  <si>
    <t>Century College</t>
  </si>
  <si>
    <t>Central Lakes College-Brainerd</t>
  </si>
  <si>
    <t>Anoka-Ramsey Community College</t>
  </si>
  <si>
    <t>Anoka Technical College</t>
  </si>
  <si>
    <t>Alexandria Technical &amp; Community College</t>
  </si>
  <si>
    <t>Community and Technical Colleges</t>
  </si>
  <si>
    <t>Total-Not-for-profit two-year institutions</t>
  </si>
  <si>
    <t>White Earth Tribal and Community College</t>
  </si>
  <si>
    <t>Leech Lake Tribal College</t>
  </si>
  <si>
    <t>Not-for-profit two-year institutions</t>
  </si>
  <si>
    <t>Total - For-profit two-year institutions</t>
  </si>
  <si>
    <t>Rasmussen College-Minnesota</t>
  </si>
  <si>
    <t>Northwest Technical Institute</t>
  </si>
  <si>
    <t>Minneapolis Media Institute</t>
  </si>
  <si>
    <t>Minneapolis Business College</t>
  </si>
  <si>
    <t>Le Cordon Bleu College of Culinary Arts-Minneapolis</t>
  </si>
  <si>
    <t>Institute of Production and Recording</t>
  </si>
  <si>
    <t>Anthem College-Minnesota</t>
  </si>
  <si>
    <t>Academy College</t>
  </si>
  <si>
    <t>For-profit two-year institutions</t>
  </si>
  <si>
    <t>avg. inst. Aid</t>
  </si>
  <si>
    <t>Sum Institutional Grants</t>
  </si>
  <si>
    <t>% inst aid</t>
  </si>
  <si>
    <t>Number of full-time first-time undergraduates receiving  institutional grant aid</t>
  </si>
  <si>
    <t>avg. state aid</t>
  </si>
  <si>
    <t>Sum State Grants</t>
  </si>
  <si>
    <t>% receiving state aid</t>
  </si>
  <si>
    <t>Number of full-time first-time undergraduates receiving state/local grant aid</t>
  </si>
  <si>
    <t>avg. fed grant aid</t>
  </si>
  <si>
    <t>Sum Federal Grants</t>
  </si>
  <si>
    <t>% receiving fed aid</t>
  </si>
  <si>
    <t>Number of full-time first-time undergraduates receiving federal grant aid</t>
  </si>
  <si>
    <t>Average grant award</t>
  </si>
  <si>
    <t>Percent receiving any grant aid</t>
  </si>
  <si>
    <t>Percent of full-time first-time undergraduates receiving any aid</t>
  </si>
  <si>
    <t>Total number of full-time first-time degree/certificate seeking undergraduates - financial aid cohort</t>
  </si>
  <si>
    <t>Institution (entity) name</t>
  </si>
  <si>
    <t>Institutional Grants</t>
  </si>
  <si>
    <t>State Grants</t>
  </si>
  <si>
    <t>Federal Grants</t>
  </si>
  <si>
    <t>Any Grants</t>
  </si>
  <si>
    <t>Source: IPEDS, Financial Aid Survey</t>
  </si>
  <si>
    <t>Majority of Minnesota Students Receive Financial Aid, but Aid Varies by Sectors and Types of Aid, 2011-2012</t>
  </si>
  <si>
    <t>hide this total</t>
  </si>
  <si>
    <t>hide this total too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</si>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</sst>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##0"/>
    <numFmt numFmtId="167" formatCode="###0.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Border="1"/>
    <xf numFmtId="164" fontId="0" fillId="2" borderId="0" xfId="4" applyNumberFormat="1" applyFont="1" applyFill="1" applyBorder="1"/>
    <xf numFmtId="1" fontId="0" fillId="2" borderId="0" xfId="0" applyNumberFormat="1" applyFill="1" applyBorder="1"/>
    <xf numFmtId="9" fontId="0" fillId="2" borderId="0" xfId="3" applyFont="1" applyFill="1" applyBorder="1" applyAlignment="1">
      <alignment horizontal="center"/>
    </xf>
    <xf numFmtId="0" fontId="0" fillId="3" borderId="0" xfId="0" applyFill="1" applyBorder="1"/>
    <xf numFmtId="164" fontId="0" fillId="4" borderId="0" xfId="4" applyNumberFormat="1" applyFont="1" applyFill="1" applyBorder="1"/>
    <xf numFmtId="1" fontId="0" fillId="4" borderId="0" xfId="0" applyNumberFormat="1" applyFill="1" applyBorder="1"/>
    <xf numFmtId="9" fontId="0" fillId="4" borderId="0" xfId="3" applyFont="1" applyFill="1" applyBorder="1" applyAlignment="1">
      <alignment horizontal="center"/>
    </xf>
    <xf numFmtId="0" fontId="0" fillId="4" borderId="0" xfId="0" applyFill="1" applyBorder="1"/>
    <xf numFmtId="164" fontId="0" fillId="5" borderId="0" xfId="4" applyNumberFormat="1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0" fillId="6" borderId="0" xfId="0" applyFill="1" applyBorder="1"/>
    <xf numFmtId="165" fontId="0" fillId="0" borderId="0" xfId="1" applyNumberFormat="1" applyFont="1" applyBorder="1"/>
    <xf numFmtId="164" fontId="0" fillId="2" borderId="1" xfId="4" applyNumberFormat="1" applyFont="1" applyFill="1" applyBorder="1"/>
    <xf numFmtId="1" fontId="0" fillId="2" borderId="2" xfId="0" applyNumberFormat="1" applyFill="1" applyBorder="1"/>
    <xf numFmtId="9" fontId="0" fillId="2" borderId="2" xfId="3" applyFont="1" applyFill="1" applyBorder="1" applyAlignment="1">
      <alignment horizontal="center"/>
    </xf>
    <xf numFmtId="0" fontId="0" fillId="3" borderId="2" xfId="0" applyFill="1" applyBorder="1"/>
    <xf numFmtId="164" fontId="0" fillId="4" borderId="2" xfId="4" applyNumberFormat="1" applyFont="1" applyFill="1" applyBorder="1"/>
    <xf numFmtId="1" fontId="0" fillId="4" borderId="2" xfId="0" applyNumberFormat="1" applyFill="1" applyBorder="1"/>
    <xf numFmtId="9" fontId="0" fillId="4" borderId="2" xfId="3" applyFont="1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/>
    <xf numFmtId="9" fontId="0" fillId="5" borderId="2" xfId="0" applyNumberFormat="1" applyFill="1" applyBorder="1" applyAlignment="1">
      <alignment horizontal="center"/>
    </xf>
    <xf numFmtId="0" fontId="0" fillId="6" borderId="2" xfId="0" applyFill="1" applyBorder="1"/>
    <xf numFmtId="165" fontId="0" fillId="0" borderId="2" xfId="1" applyNumberFormat="1" applyFont="1" applyBorder="1"/>
    <xf numFmtId="0" fontId="4" fillId="0" borderId="2" xfId="0" applyFont="1" applyBorder="1"/>
    <xf numFmtId="164" fontId="3" fillId="2" borderId="1" xfId="4" applyNumberFormat="1" applyFont="1" applyFill="1" applyBorder="1"/>
    <xf numFmtId="1" fontId="5" fillId="2" borderId="2" xfId="5" applyNumberFormat="1" applyFont="1" applyFill="1" applyBorder="1" applyAlignment="1">
      <alignment horizontal="right" vertical="center"/>
    </xf>
    <xf numFmtId="9" fontId="5" fillId="2" borderId="2" xfId="3" applyFont="1" applyFill="1" applyBorder="1" applyAlignment="1">
      <alignment horizontal="center" vertical="center"/>
    </xf>
    <xf numFmtId="166" fontId="5" fillId="3" borderId="2" xfId="5" applyNumberFormat="1" applyFont="1" applyFill="1" applyBorder="1" applyAlignment="1">
      <alignment horizontal="right" vertical="center"/>
    </xf>
    <xf numFmtId="164" fontId="5" fillId="4" borderId="2" xfId="4" applyNumberFormat="1" applyFont="1" applyFill="1" applyBorder="1" applyAlignment="1">
      <alignment horizontal="right" vertical="center"/>
    </xf>
    <xf numFmtId="1" fontId="5" fillId="4" borderId="2" xfId="5" applyNumberFormat="1" applyFont="1" applyFill="1" applyBorder="1" applyAlignment="1">
      <alignment horizontal="right" vertical="center"/>
    </xf>
    <xf numFmtId="9" fontId="5" fillId="4" borderId="2" xfId="3" applyFont="1" applyFill="1" applyBorder="1" applyAlignment="1">
      <alignment horizontal="center" vertical="center"/>
    </xf>
    <xf numFmtId="166" fontId="5" fillId="4" borderId="2" xfId="5" applyNumberFormat="1" applyFont="1" applyFill="1" applyBorder="1" applyAlignment="1">
      <alignment horizontal="right" vertical="center"/>
    </xf>
    <xf numFmtId="164" fontId="5" fillId="5" borderId="2" xfId="4" applyNumberFormat="1" applyFont="1" applyFill="1" applyBorder="1" applyAlignment="1">
      <alignment horizontal="right" vertical="center"/>
    </xf>
    <xf numFmtId="167" fontId="5" fillId="5" borderId="2" xfId="5" applyNumberFormat="1" applyFont="1" applyFill="1" applyBorder="1" applyAlignment="1">
      <alignment horizontal="right" vertical="center"/>
    </xf>
    <xf numFmtId="9" fontId="5" fillId="5" borderId="2" xfId="3" applyFont="1" applyFill="1" applyBorder="1" applyAlignment="1">
      <alignment horizontal="center" vertical="center"/>
    </xf>
    <xf numFmtId="166" fontId="5" fillId="6" borderId="2" xfId="5" applyNumberFormat="1" applyFont="1" applyFill="1" applyBorder="1" applyAlignment="1">
      <alignment horizontal="right" vertical="center"/>
    </xf>
    <xf numFmtId="165" fontId="5" fillId="0" borderId="2" xfId="1" applyNumberFormat="1" applyFont="1" applyBorder="1" applyAlignment="1">
      <alignment horizontal="right" vertical="center"/>
    </xf>
    <xf numFmtId="0" fontId="6" fillId="0" borderId="2" xfId="5" applyFont="1" applyBorder="1" applyAlignment="1">
      <alignment horizontal="left" vertical="top" wrapText="1"/>
    </xf>
    <xf numFmtId="164" fontId="3" fillId="2" borderId="4" xfId="4" applyNumberFormat="1" applyFont="1" applyFill="1" applyBorder="1"/>
    <xf numFmtId="1" fontId="5" fillId="2" borderId="0" xfId="5" applyNumberFormat="1" applyFont="1" applyFill="1" applyBorder="1" applyAlignment="1">
      <alignment horizontal="right" vertical="center"/>
    </xf>
    <xf numFmtId="9" fontId="5" fillId="2" borderId="0" xfId="3" applyFont="1" applyFill="1" applyBorder="1" applyAlignment="1">
      <alignment horizontal="center" vertical="center"/>
    </xf>
    <xf numFmtId="166" fontId="5" fillId="3" borderId="0" xfId="5" applyNumberFormat="1" applyFont="1" applyFill="1" applyBorder="1" applyAlignment="1">
      <alignment horizontal="right" vertical="center"/>
    </xf>
    <xf numFmtId="164" fontId="5" fillId="4" borderId="0" xfId="4" applyNumberFormat="1" applyFont="1" applyFill="1" applyBorder="1" applyAlignment="1">
      <alignment horizontal="right" vertical="center"/>
    </xf>
    <xf numFmtId="1" fontId="5" fillId="4" borderId="0" xfId="5" applyNumberFormat="1" applyFont="1" applyFill="1" applyBorder="1" applyAlignment="1">
      <alignment horizontal="right" vertical="center"/>
    </xf>
    <xf numFmtId="9" fontId="5" fillId="4" borderId="0" xfId="3" applyFont="1" applyFill="1" applyBorder="1" applyAlignment="1">
      <alignment horizontal="center" vertical="center"/>
    </xf>
    <xf numFmtId="166" fontId="5" fillId="4" borderId="0" xfId="5" applyNumberFormat="1" applyFont="1" applyFill="1" applyBorder="1" applyAlignment="1">
      <alignment horizontal="right" vertical="center"/>
    </xf>
    <xf numFmtId="164" fontId="5" fillId="5" borderId="0" xfId="4" applyNumberFormat="1" applyFont="1" applyFill="1" applyBorder="1" applyAlignment="1">
      <alignment horizontal="right" vertical="center"/>
    </xf>
    <xf numFmtId="167" fontId="5" fillId="5" borderId="0" xfId="5" applyNumberFormat="1" applyFont="1" applyFill="1" applyBorder="1" applyAlignment="1">
      <alignment horizontal="right" vertical="center"/>
    </xf>
    <xf numFmtId="9" fontId="5" fillId="5" borderId="0" xfId="3" applyFont="1" applyFill="1" applyBorder="1" applyAlignment="1">
      <alignment horizontal="center" vertical="center"/>
    </xf>
    <xf numFmtId="166" fontId="5" fillId="6" borderId="0" xfId="5" applyNumberFormat="1" applyFont="1" applyFill="1" applyBorder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5" fillId="0" borderId="0" xfId="5" applyFont="1" applyBorder="1" applyAlignment="1">
      <alignment horizontal="left" vertical="top" wrapText="1"/>
    </xf>
    <xf numFmtId="0" fontId="5" fillId="0" borderId="0" xfId="5" applyFont="1" applyBorder="1" applyAlignment="1">
      <alignment horizontal="left" vertical="top"/>
    </xf>
    <xf numFmtId="49" fontId="5" fillId="4" borderId="0" xfId="2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3" fillId="2" borderId="6" xfId="4" applyNumberFormat="1" applyFont="1" applyFill="1" applyBorder="1"/>
    <xf numFmtId="1" fontId="5" fillId="2" borderId="7" xfId="5" applyNumberFormat="1" applyFont="1" applyFill="1" applyBorder="1" applyAlignment="1">
      <alignment horizontal="right" vertical="center"/>
    </xf>
    <xf numFmtId="9" fontId="5" fillId="2" borderId="7" xfId="3" applyFont="1" applyFill="1" applyBorder="1" applyAlignment="1">
      <alignment horizontal="center" vertical="center"/>
    </xf>
    <xf numFmtId="166" fontId="5" fillId="3" borderId="7" xfId="5" applyNumberFormat="1" applyFont="1" applyFill="1" applyBorder="1" applyAlignment="1">
      <alignment horizontal="right" vertical="center"/>
    </xf>
    <xf numFmtId="164" fontId="5" fillId="4" borderId="7" xfId="4" applyNumberFormat="1" applyFont="1" applyFill="1" applyBorder="1" applyAlignment="1">
      <alignment horizontal="right" vertical="center"/>
    </xf>
    <xf numFmtId="1" fontId="5" fillId="4" borderId="7" xfId="5" applyNumberFormat="1" applyFont="1" applyFill="1" applyBorder="1" applyAlignment="1">
      <alignment horizontal="right" vertical="center"/>
    </xf>
    <xf numFmtId="9" fontId="5" fillId="4" borderId="7" xfId="3" applyFont="1" applyFill="1" applyBorder="1" applyAlignment="1">
      <alignment horizontal="center" vertical="center"/>
    </xf>
    <xf numFmtId="166" fontId="5" fillId="4" borderId="7" xfId="5" applyNumberFormat="1" applyFont="1" applyFill="1" applyBorder="1" applyAlignment="1">
      <alignment horizontal="right" vertical="center"/>
    </xf>
    <xf numFmtId="164" fontId="5" fillId="5" borderId="7" xfId="4" applyNumberFormat="1" applyFont="1" applyFill="1" applyBorder="1" applyAlignment="1">
      <alignment horizontal="right" vertical="center"/>
    </xf>
    <xf numFmtId="167" fontId="5" fillId="5" borderId="7" xfId="5" applyNumberFormat="1" applyFont="1" applyFill="1" applyBorder="1" applyAlignment="1">
      <alignment horizontal="right" vertical="center"/>
    </xf>
    <xf numFmtId="9" fontId="5" fillId="5" borderId="7" xfId="3" applyFont="1" applyFill="1" applyBorder="1" applyAlignment="1">
      <alignment horizontal="center" vertical="center"/>
    </xf>
    <xf numFmtId="166" fontId="5" fillId="6" borderId="7" xfId="5" applyNumberFormat="1" applyFont="1" applyFill="1" applyBorder="1" applyAlignment="1">
      <alignment horizontal="right" vertical="center"/>
    </xf>
    <xf numFmtId="0" fontId="4" fillId="0" borderId="0" xfId="0" applyFont="1" applyBorder="1"/>
    <xf numFmtId="164" fontId="7" fillId="2" borderId="0" xfId="4" applyNumberFormat="1" applyFont="1" applyFill="1" applyBorder="1" applyAlignment="1">
      <alignment horizontal="center"/>
    </xf>
    <xf numFmtId="1" fontId="6" fillId="2" borderId="0" xfId="5" applyNumberFormat="1" applyFont="1" applyFill="1" applyBorder="1" applyAlignment="1">
      <alignment horizontal="center" wrapText="1"/>
    </xf>
    <xf numFmtId="9" fontId="6" fillId="2" borderId="0" xfId="3" applyFont="1" applyFill="1" applyBorder="1" applyAlignment="1">
      <alignment horizontal="center" wrapText="1"/>
    </xf>
    <xf numFmtId="0" fontId="6" fillId="7" borderId="0" xfId="5" applyFont="1" applyFill="1" applyBorder="1" applyAlignment="1">
      <alignment horizontal="center" wrapText="1"/>
    </xf>
    <xf numFmtId="164" fontId="6" fillId="4" borderId="0" xfId="4" applyNumberFormat="1" applyFont="1" applyFill="1" applyBorder="1" applyAlignment="1">
      <alignment horizontal="center" wrapText="1"/>
    </xf>
    <xf numFmtId="1" fontId="6" fillId="4" borderId="0" xfId="5" applyNumberFormat="1" applyFont="1" applyFill="1" applyBorder="1" applyAlignment="1">
      <alignment horizontal="center" wrapText="1"/>
    </xf>
    <xf numFmtId="9" fontId="6" fillId="4" borderId="0" xfId="3" applyFont="1" applyFill="1" applyBorder="1" applyAlignment="1">
      <alignment horizontal="center" wrapText="1"/>
    </xf>
    <xf numFmtId="0" fontId="6" fillId="4" borderId="0" xfId="5" applyFont="1" applyFill="1" applyBorder="1" applyAlignment="1">
      <alignment horizontal="center" wrapText="1"/>
    </xf>
    <xf numFmtId="164" fontId="6" fillId="5" borderId="0" xfId="4" applyNumberFormat="1" applyFont="1" applyFill="1" applyBorder="1" applyAlignment="1">
      <alignment horizontal="center" wrapText="1"/>
    </xf>
    <xf numFmtId="0" fontId="6" fillId="5" borderId="0" xfId="5" applyFont="1" applyFill="1" applyBorder="1" applyAlignment="1">
      <alignment horizontal="center" wrapText="1"/>
    </xf>
    <xf numFmtId="165" fontId="6" fillId="0" borderId="0" xfId="1" applyNumberFormat="1" applyFont="1" applyBorder="1" applyAlignment="1">
      <alignment horizontal="center" wrapText="1"/>
    </xf>
    <xf numFmtId="0" fontId="6" fillId="0" borderId="0" xfId="5" applyFont="1" applyBorder="1" applyAlignment="1">
      <alignment horizontal="left" wrapText="1"/>
    </xf>
    <xf numFmtId="164" fontId="3" fillId="2" borderId="0" xfId="4" applyNumberFormat="1" applyFont="1" applyFill="1" applyBorder="1"/>
    <xf numFmtId="166" fontId="5" fillId="7" borderId="0" xfId="5" applyNumberFormat="1" applyFont="1" applyFill="1" applyBorder="1" applyAlignment="1">
      <alignment horizontal="right" vertical="center"/>
    </xf>
    <xf numFmtId="0" fontId="6" fillId="0" borderId="0" xfId="5" applyFont="1" applyBorder="1" applyAlignment="1">
      <alignment horizontal="left" vertical="top" wrapText="1"/>
    </xf>
    <xf numFmtId="165" fontId="5" fillId="0" borderId="1" xfId="1" applyNumberFormat="1" applyFont="1" applyBorder="1" applyAlignment="1">
      <alignment horizontal="right" vertical="center"/>
    </xf>
    <xf numFmtId="164" fontId="3" fillId="2" borderId="9" xfId="4" applyNumberFormat="1" applyFont="1" applyFill="1" applyBorder="1"/>
    <xf numFmtId="1" fontId="5" fillId="2" borderId="10" xfId="5" applyNumberFormat="1" applyFont="1" applyFill="1" applyBorder="1" applyAlignment="1">
      <alignment horizontal="right" vertical="center"/>
    </xf>
    <xf numFmtId="9" fontId="5" fillId="2" borderId="10" xfId="3" applyFont="1" applyFill="1" applyBorder="1" applyAlignment="1">
      <alignment horizontal="center" vertical="center"/>
    </xf>
    <xf numFmtId="166" fontId="5" fillId="3" borderId="10" xfId="5" applyNumberFormat="1" applyFont="1" applyFill="1" applyBorder="1" applyAlignment="1">
      <alignment horizontal="right" vertical="center"/>
    </xf>
    <xf numFmtId="164" fontId="5" fillId="4" borderId="10" xfId="4" applyNumberFormat="1" applyFont="1" applyFill="1" applyBorder="1" applyAlignment="1">
      <alignment horizontal="right" vertical="center"/>
    </xf>
    <xf numFmtId="1" fontId="5" fillId="4" borderId="10" xfId="5" applyNumberFormat="1" applyFont="1" applyFill="1" applyBorder="1" applyAlignment="1">
      <alignment horizontal="right" vertical="center"/>
    </xf>
    <xf numFmtId="9" fontId="5" fillId="4" borderId="10" xfId="3" applyFont="1" applyFill="1" applyBorder="1" applyAlignment="1">
      <alignment horizontal="center" vertical="center"/>
    </xf>
    <xf numFmtId="166" fontId="5" fillId="4" borderId="10" xfId="5" applyNumberFormat="1" applyFont="1" applyFill="1" applyBorder="1" applyAlignment="1">
      <alignment horizontal="right" vertical="center"/>
    </xf>
    <xf numFmtId="164" fontId="5" fillId="5" borderId="10" xfId="4" applyNumberFormat="1" applyFont="1" applyFill="1" applyBorder="1" applyAlignment="1">
      <alignment horizontal="right" vertical="center"/>
    </xf>
    <xf numFmtId="167" fontId="5" fillId="5" borderId="10" xfId="5" applyNumberFormat="1" applyFont="1" applyFill="1" applyBorder="1" applyAlignment="1">
      <alignment horizontal="right" vertical="center"/>
    </xf>
    <xf numFmtId="9" fontId="5" fillId="5" borderId="10" xfId="3" applyFont="1" applyFill="1" applyBorder="1" applyAlignment="1">
      <alignment horizontal="center" vertical="center"/>
    </xf>
    <xf numFmtId="166" fontId="5" fillId="6" borderId="10" xfId="5" applyNumberFormat="1" applyFont="1" applyFill="1" applyBorder="1" applyAlignment="1">
      <alignment horizontal="right" vertical="center"/>
    </xf>
    <xf numFmtId="0" fontId="0" fillId="7" borderId="0" xfId="0" applyFill="1" applyBorder="1"/>
    <xf numFmtId="0" fontId="6" fillId="0" borderId="3" xfId="5" applyFont="1" applyBorder="1" applyAlignment="1">
      <alignment horizontal="left" vertical="top" wrapText="1"/>
    </xf>
    <xf numFmtId="165" fontId="5" fillId="0" borderId="0" xfId="1" applyNumberFormat="1" applyFont="1" applyBorder="1" applyAlignment="1">
      <alignment horizontal="right" vertical="top"/>
    </xf>
    <xf numFmtId="166" fontId="0" fillId="7" borderId="0" xfId="0" applyNumberFormat="1" applyFill="1" applyBorder="1"/>
    <xf numFmtId="164" fontId="3" fillId="2" borderId="2" xfId="4" applyNumberFormat="1" applyFont="1" applyFill="1" applyBorder="1"/>
    <xf numFmtId="1" fontId="5" fillId="2" borderId="2" xfId="5" applyNumberFormat="1" applyFont="1" applyFill="1" applyBorder="1" applyAlignment="1">
      <alignment horizontal="left" vertical="center" wrapText="1"/>
    </xf>
    <xf numFmtId="0" fontId="5" fillId="3" borderId="2" xfId="5" applyFont="1" applyFill="1" applyBorder="1" applyAlignment="1">
      <alignment horizontal="left" vertical="center" wrapText="1"/>
    </xf>
    <xf numFmtId="0" fontId="6" fillId="0" borderId="0" xfId="5" applyFont="1" applyBorder="1" applyAlignment="1">
      <alignment horizontal="left" vertical="top"/>
    </xf>
    <xf numFmtId="0" fontId="6" fillId="3" borderId="0" xfId="5" applyFont="1" applyFill="1" applyBorder="1" applyAlignment="1">
      <alignment horizontal="center" wrapText="1"/>
    </xf>
    <xf numFmtId="0" fontId="6" fillId="6" borderId="0" xfId="5" applyFont="1" applyFill="1" applyBorder="1" applyAlignment="1">
      <alignment horizontal="center" wrapText="1"/>
    </xf>
    <xf numFmtId="9" fontId="0" fillId="8" borderId="0" xfId="3" applyNumberFormat="1" applyFont="1" applyFill="1" applyBorder="1" applyAlignment="1">
      <alignment horizontal="center"/>
    </xf>
    <xf numFmtId="9" fontId="6" fillId="8" borderId="0" xfId="3" applyNumberFormat="1" applyFont="1" applyFill="1" applyBorder="1" applyAlignment="1">
      <alignment horizontal="center" wrapText="1"/>
    </xf>
    <xf numFmtId="9" fontId="5" fillId="8" borderId="0" xfId="3" applyNumberFormat="1" applyFont="1" applyFill="1" applyBorder="1" applyAlignment="1">
      <alignment horizontal="center" vertical="center"/>
    </xf>
    <xf numFmtId="9" fontId="5" fillId="8" borderId="8" xfId="3" applyNumberFormat="1" applyFont="1" applyFill="1" applyBorder="1" applyAlignment="1">
      <alignment horizontal="center" vertical="center"/>
    </xf>
    <xf numFmtId="9" fontId="5" fillId="8" borderId="5" xfId="3" applyNumberFormat="1" applyFont="1" applyFill="1" applyBorder="1" applyAlignment="1">
      <alignment horizontal="center" vertical="center"/>
    </xf>
    <xf numFmtId="9" fontId="5" fillId="8" borderId="3" xfId="3" applyNumberFormat="1" applyFont="1" applyFill="1" applyBorder="1" applyAlignment="1">
      <alignment horizontal="center" vertical="center"/>
    </xf>
    <xf numFmtId="9" fontId="5" fillId="8" borderId="11" xfId="3" applyNumberFormat="1" applyFont="1" applyFill="1" applyBorder="1" applyAlignment="1">
      <alignment horizontal="center" vertical="center"/>
    </xf>
    <xf numFmtId="9" fontId="5" fillId="8" borderId="2" xfId="3" applyNumberFormat="1" applyFont="1" applyFill="1" applyBorder="1" applyAlignment="1">
      <alignment horizontal="center" vertical="center"/>
    </xf>
    <xf numFmtId="9" fontId="0" fillId="8" borderId="8" xfId="3" applyNumberFormat="1" applyFont="1" applyFill="1" applyBorder="1" applyAlignment="1">
      <alignment horizontal="center"/>
    </xf>
    <xf numFmtId="9" fontId="0" fillId="8" borderId="3" xfId="3" applyNumberFormat="1" applyFont="1" applyFill="1" applyBorder="1" applyAlignment="1">
      <alignment horizontal="center"/>
    </xf>
    <xf numFmtId="9" fontId="7" fillId="9" borderId="0" xfId="3" applyFont="1" applyFill="1" applyBorder="1" applyAlignment="1">
      <alignment horizontal="center" wrapText="1"/>
    </xf>
    <xf numFmtId="164" fontId="7" fillId="9" borderId="0" xfId="2" applyNumberFormat="1" applyFont="1" applyFill="1" applyBorder="1" applyAlignment="1">
      <alignment horizontal="center" wrapText="1"/>
    </xf>
    <xf numFmtId="9" fontId="3" fillId="9" borderId="0" xfId="3" applyFont="1" applyFill="1" applyBorder="1" applyAlignment="1">
      <alignment horizontal="center"/>
    </xf>
    <xf numFmtId="164" fontId="3" fillId="9" borderId="0" xfId="2" applyNumberFormat="1" applyFont="1" applyFill="1" applyBorder="1"/>
    <xf numFmtId="9" fontId="3" fillId="9" borderId="7" xfId="3" applyFont="1" applyFill="1" applyBorder="1" applyAlignment="1">
      <alignment horizontal="center"/>
    </xf>
    <xf numFmtId="164" fontId="3" fillId="9" borderId="7" xfId="2" applyNumberFormat="1" applyFont="1" applyFill="1" applyBorder="1"/>
    <xf numFmtId="9" fontId="3" fillId="9" borderId="2" xfId="3" applyFont="1" applyFill="1" applyBorder="1" applyAlignment="1">
      <alignment horizontal="center"/>
    </xf>
    <xf numFmtId="164" fontId="3" fillId="9" borderId="2" xfId="2" applyNumberFormat="1" applyFont="1" applyFill="1" applyBorder="1"/>
    <xf numFmtId="9" fontId="3" fillId="9" borderId="10" xfId="3" applyFont="1" applyFill="1" applyBorder="1" applyAlignment="1">
      <alignment horizontal="center"/>
    </xf>
    <xf numFmtId="164" fontId="3" fillId="9" borderId="10" xfId="2" applyNumberFormat="1" applyFont="1" applyFill="1" applyBorder="1"/>
    <xf numFmtId="9" fontId="0" fillId="7" borderId="0" xfId="3" applyNumberFormat="1" applyFont="1" applyFill="1" applyBorder="1" applyAlignment="1">
      <alignment horizontal="center"/>
    </xf>
    <xf numFmtId="9" fontId="3" fillId="7" borderId="0" xfId="3" applyFont="1" applyFill="1" applyBorder="1" applyAlignment="1">
      <alignment horizontal="center"/>
    </xf>
    <xf numFmtId="164" fontId="3" fillId="7" borderId="0" xfId="2" applyNumberFormat="1" applyFont="1" applyFill="1" applyBorder="1"/>
    <xf numFmtId="0" fontId="0" fillId="7" borderId="0" xfId="0" applyFill="1" applyBorder="1" applyAlignment="1">
      <alignment horizontal="center"/>
    </xf>
    <xf numFmtId="164" fontId="0" fillId="7" borderId="0" xfId="4" applyNumberFormat="1" applyFont="1" applyFill="1" applyBorder="1"/>
    <xf numFmtId="9" fontId="0" fillId="7" borderId="0" xfId="3" applyFont="1" applyFill="1" applyBorder="1" applyAlignment="1">
      <alignment horizontal="center"/>
    </xf>
    <xf numFmtId="1" fontId="0" fillId="7" borderId="0" xfId="0" applyNumberFormat="1" applyFill="1" applyBorder="1"/>
    <xf numFmtId="9" fontId="5" fillId="7" borderId="0" xfId="3" applyNumberFormat="1" applyFont="1" applyFill="1" applyBorder="1" applyAlignment="1">
      <alignment horizontal="center" vertical="center"/>
    </xf>
    <xf numFmtId="9" fontId="5" fillId="7" borderId="0" xfId="3" applyFont="1" applyFill="1" applyBorder="1" applyAlignment="1">
      <alignment horizontal="center" vertical="center"/>
    </xf>
    <xf numFmtId="167" fontId="5" fillId="7" borderId="0" xfId="5" applyNumberFormat="1" applyFont="1" applyFill="1" applyBorder="1" applyAlignment="1">
      <alignment horizontal="right" vertical="center"/>
    </xf>
    <xf numFmtId="164" fontId="5" fillId="7" borderId="0" xfId="4" applyNumberFormat="1" applyFont="1" applyFill="1" applyBorder="1" applyAlignment="1">
      <alignment horizontal="right" vertical="center"/>
    </xf>
    <xf numFmtId="1" fontId="5" fillId="7" borderId="0" xfId="5" applyNumberFormat="1" applyFont="1" applyFill="1" applyBorder="1" applyAlignment="1">
      <alignment horizontal="right" vertical="center"/>
    </xf>
    <xf numFmtId="164" fontId="3" fillId="7" borderId="0" xfId="4" applyNumberFormat="1" applyFont="1" applyFill="1" applyBorder="1"/>
    <xf numFmtId="9" fontId="6" fillId="7" borderId="0" xfId="3" applyNumberFormat="1" applyFont="1" applyFill="1" applyBorder="1" applyAlignment="1">
      <alignment horizontal="center" wrapText="1"/>
    </xf>
    <xf numFmtId="9" fontId="7" fillId="7" borderId="0" xfId="3" applyFont="1" applyFill="1" applyBorder="1" applyAlignment="1">
      <alignment horizontal="center" wrapText="1"/>
    </xf>
    <xf numFmtId="164" fontId="7" fillId="7" borderId="0" xfId="2" applyNumberFormat="1" applyFont="1" applyFill="1" applyBorder="1" applyAlignment="1">
      <alignment horizontal="center" wrapText="1"/>
    </xf>
    <xf numFmtId="164" fontId="6" fillId="7" borderId="0" xfId="4" applyNumberFormat="1" applyFont="1" applyFill="1" applyBorder="1" applyAlignment="1">
      <alignment horizontal="center" wrapText="1"/>
    </xf>
    <xf numFmtId="9" fontId="6" fillId="7" borderId="0" xfId="3" applyFont="1" applyFill="1" applyBorder="1" applyAlignment="1">
      <alignment horizontal="center" wrapText="1"/>
    </xf>
    <xf numFmtId="1" fontId="6" fillId="7" borderId="0" xfId="5" applyNumberFormat="1" applyFont="1" applyFill="1" applyBorder="1" applyAlignment="1">
      <alignment horizontal="center" wrapText="1"/>
    </xf>
    <xf numFmtId="164" fontId="7" fillId="7" borderId="0" xfId="4" applyNumberFormat="1" applyFont="1" applyFill="1" applyBorder="1" applyAlignment="1">
      <alignment horizontal="center"/>
    </xf>
    <xf numFmtId="44" fontId="3" fillId="9" borderId="2" xfId="3" applyNumberFormat="1" applyFont="1" applyFill="1" applyBorder="1" applyAlignment="1">
      <alignment horizontal="center"/>
    </xf>
    <xf numFmtId="44" fontId="3" fillId="9" borderId="0" xfId="2" applyFont="1" applyFill="1" applyBorder="1" applyAlignment="1">
      <alignment horizontal="center"/>
    </xf>
    <xf numFmtId="44" fontId="3" fillId="9" borderId="10" xfId="2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6" fontId="5" fillId="6" borderId="2" xfId="5" applyNumberFormat="1" applyFont="1" applyFill="1" applyBorder="1" applyAlignment="1">
      <alignment horizontal="left" vertical="center" wrapText="1"/>
    </xf>
    <xf numFmtId="165" fontId="3" fillId="9" borderId="2" xfId="3" applyNumberFormat="1" applyFont="1" applyFill="1" applyBorder="1" applyAlignment="1">
      <alignment horizontal="center"/>
    </xf>
    <xf numFmtId="167" fontId="5" fillId="5" borderId="2" xfId="5" applyNumberFormat="1" applyFont="1" applyFill="1" applyBorder="1" applyAlignment="1">
      <alignment horizontal="right" vertical="center" wrapText="1"/>
    </xf>
    <xf numFmtId="0" fontId="5" fillId="4" borderId="2" xfId="5" applyFont="1" applyFill="1" applyBorder="1" applyAlignment="1">
      <alignment horizontal="right" vertical="center" wrapText="1"/>
    </xf>
    <xf numFmtId="1" fontId="5" fillId="4" borderId="2" xfId="5" applyNumberFormat="1" applyFont="1" applyFill="1" applyBorder="1" applyAlignment="1">
      <alignment horizontal="right" vertical="center" wrapText="1"/>
    </xf>
    <xf numFmtId="0" fontId="3" fillId="9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Comma" xfId="1" builtinId="3"/>
    <cellStyle name="Comma 2" xfId="6"/>
    <cellStyle name="Currency" xfId="2" builtinId="4"/>
    <cellStyle name="Currency 2" xfId="4"/>
    <cellStyle name="Normal" xfId="0" builtinId="0"/>
    <cellStyle name="Normal_Sheet1_1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HE Chart Style 1">
      <a:dk1>
        <a:sysClr val="windowText" lastClr="000000"/>
      </a:dk1>
      <a:lt1>
        <a:sysClr val="window" lastClr="FFFFFF"/>
      </a:lt1>
      <a:dk2>
        <a:srgbClr val="E5C520"/>
      </a:dk2>
      <a:lt2>
        <a:srgbClr val="FFE512"/>
      </a:lt2>
      <a:accent1>
        <a:srgbClr val="036CB6"/>
      </a:accent1>
      <a:accent2>
        <a:srgbClr val="50C8E8"/>
      </a:accent2>
      <a:accent3>
        <a:srgbClr val="D4542E"/>
      </a:accent3>
      <a:accent4>
        <a:srgbClr val="FAA634"/>
      </a:accent4>
      <a:accent5>
        <a:srgbClr val="1AAD52"/>
      </a:accent5>
      <a:accent6>
        <a:srgbClr val="B4D88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60" zoomScaleNormal="100" workbookViewId="0">
      <pane ySplit="3" topLeftCell="A25" activePane="bottomLeft" state="frozen"/>
      <selection pane="bottomLeft" activeCell="G119" sqref="G119"/>
    </sheetView>
  </sheetViews>
  <sheetFormatPr defaultColWidth="9.140625" defaultRowHeight="12.75" x14ac:dyDescent="0.2"/>
  <cols>
    <col min="1" max="1" width="44.42578125" style="1" customWidth="1"/>
    <col min="2" max="2" width="21.7109375" style="14" customWidth="1"/>
    <col min="3" max="3" width="21" style="110" customWidth="1"/>
    <col min="4" max="4" width="13.42578125" style="122" customWidth="1"/>
    <col min="5" max="5" width="13.42578125" style="122" hidden="1" customWidth="1"/>
    <col min="6" max="6" width="16" style="122" hidden="1" customWidth="1"/>
    <col min="7" max="7" width="12.5703125" style="123" customWidth="1"/>
    <col min="8" max="8" width="16.5703125" style="13" hidden="1" customWidth="1"/>
    <col min="9" max="9" width="13.28515625" style="12" customWidth="1"/>
    <col min="10" max="10" width="17.28515625" style="11" hidden="1" customWidth="1"/>
    <col min="11" max="11" width="12.42578125" style="10" customWidth="1"/>
    <col min="12" max="12" width="13.140625" style="9" hidden="1" customWidth="1"/>
    <col min="13" max="13" width="8.42578125" style="8" customWidth="1"/>
    <col min="14" max="14" width="9.42578125" style="7" hidden="1" customWidth="1"/>
    <col min="15" max="15" width="9.28515625" style="6" customWidth="1"/>
    <col min="16" max="16" width="21" style="5" hidden="1" customWidth="1"/>
    <col min="17" max="17" width="12.42578125" style="4" customWidth="1"/>
    <col min="18" max="18" width="14.7109375" style="3" hidden="1" customWidth="1"/>
    <col min="19" max="19" width="14" style="2" customWidth="1"/>
    <col min="20" max="16384" width="9.140625" style="1"/>
  </cols>
  <sheetData>
    <row r="1" spans="1:19" x14ac:dyDescent="0.2">
      <c r="A1" s="163" t="s">
        <v>145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32.25" customHeight="1" x14ac:dyDescent="0.2">
      <c r="D2" s="159" t="s">
        <v>143</v>
      </c>
      <c r="E2" s="159"/>
      <c r="F2" s="159"/>
      <c r="G2" s="159"/>
      <c r="H2" s="160" t="s">
        <v>142</v>
      </c>
      <c r="I2" s="160"/>
      <c r="J2" s="160"/>
      <c r="K2" s="160"/>
      <c r="L2" s="161" t="s">
        <v>141</v>
      </c>
      <c r="M2" s="161"/>
      <c r="N2" s="161"/>
      <c r="O2" s="161"/>
      <c r="P2" s="162" t="s">
        <v>140</v>
      </c>
      <c r="Q2" s="162"/>
      <c r="R2" s="162"/>
      <c r="S2" s="162"/>
    </row>
    <row r="3" spans="1:19" s="71" customFormat="1" ht="66" customHeight="1" x14ac:dyDescent="0.2">
      <c r="A3" s="83" t="s">
        <v>139</v>
      </c>
      <c r="B3" s="82" t="s">
        <v>138</v>
      </c>
      <c r="C3" s="111" t="s">
        <v>137</v>
      </c>
      <c r="D3" s="120" t="s">
        <v>136</v>
      </c>
      <c r="E3" s="120" t="s">
        <v>147</v>
      </c>
      <c r="F3" s="120" t="s">
        <v>146</v>
      </c>
      <c r="G3" s="121" t="s">
        <v>135</v>
      </c>
      <c r="H3" s="109" t="s">
        <v>134</v>
      </c>
      <c r="I3" s="81" t="s">
        <v>133</v>
      </c>
      <c r="J3" s="81" t="s">
        <v>132</v>
      </c>
      <c r="K3" s="80" t="s">
        <v>131</v>
      </c>
      <c r="L3" s="79" t="s">
        <v>130</v>
      </c>
      <c r="M3" s="78" t="s">
        <v>129</v>
      </c>
      <c r="N3" s="77" t="s">
        <v>128</v>
      </c>
      <c r="O3" s="76" t="s">
        <v>127</v>
      </c>
      <c r="P3" s="108" t="s">
        <v>126</v>
      </c>
      <c r="Q3" s="74" t="s">
        <v>125</v>
      </c>
      <c r="R3" s="73" t="s">
        <v>124</v>
      </c>
      <c r="S3" s="72" t="s">
        <v>123</v>
      </c>
    </row>
    <row r="4" spans="1:19" x14ac:dyDescent="0.2">
      <c r="A4" s="107" t="s">
        <v>122</v>
      </c>
      <c r="B4" s="54"/>
      <c r="C4" s="112"/>
      <c r="F4" s="128"/>
      <c r="H4" s="85"/>
      <c r="I4" s="52"/>
      <c r="J4" s="51"/>
      <c r="K4" s="50"/>
      <c r="L4" s="49"/>
      <c r="M4" s="48"/>
      <c r="N4" s="47"/>
      <c r="O4" s="46"/>
      <c r="P4" s="85"/>
      <c r="Q4" s="44"/>
      <c r="R4" s="43"/>
      <c r="S4" s="84"/>
    </row>
    <row r="6" spans="1:19" x14ac:dyDescent="0.2">
      <c r="A6" s="55" t="s">
        <v>120</v>
      </c>
      <c r="B6" s="54">
        <v>92</v>
      </c>
      <c r="C6" s="114">
        <v>0.8</v>
      </c>
      <c r="D6" s="122">
        <v>0.74</v>
      </c>
      <c r="F6" s="151">
        <f t="shared" ref="F6:F11" si="0">B6*G6</f>
        <v>404616</v>
      </c>
      <c r="G6" s="123">
        <v>4398</v>
      </c>
      <c r="H6" s="53">
        <v>63</v>
      </c>
      <c r="I6" s="52">
        <f t="shared" ref="I6:I11" si="1">H6/B6</f>
        <v>0.68478260869565222</v>
      </c>
      <c r="J6" s="51">
        <v>237384</v>
      </c>
      <c r="K6" s="50">
        <f t="shared" ref="K6:K11" si="2">J6/H6</f>
        <v>3768</v>
      </c>
      <c r="L6" s="49">
        <v>52</v>
      </c>
      <c r="M6" s="48">
        <f t="shared" ref="M6:M11" si="3">L6/B6</f>
        <v>0.56521739130434778</v>
      </c>
      <c r="N6" s="47">
        <v>61672</v>
      </c>
      <c r="O6" s="46">
        <f t="shared" ref="O6:O11" si="4">N6/L6</f>
        <v>1186</v>
      </c>
      <c r="P6" s="45">
        <v>0</v>
      </c>
      <c r="Q6" s="44">
        <f t="shared" ref="Q6:Q11" si="5">P6/B6</f>
        <v>0</v>
      </c>
      <c r="R6" s="43">
        <v>0</v>
      </c>
      <c r="S6" s="42">
        <v>0</v>
      </c>
    </row>
    <row r="7" spans="1:19" x14ac:dyDescent="0.2">
      <c r="A7" s="55" t="s">
        <v>119</v>
      </c>
      <c r="B7" s="54">
        <v>55</v>
      </c>
      <c r="C7" s="114">
        <v>1</v>
      </c>
      <c r="D7" s="122">
        <v>0.78</v>
      </c>
      <c r="F7" s="151">
        <f t="shared" si="0"/>
        <v>341825</v>
      </c>
      <c r="G7" s="123">
        <v>6215</v>
      </c>
      <c r="H7" s="53">
        <v>30</v>
      </c>
      <c r="I7" s="52">
        <f t="shared" si="1"/>
        <v>0.54545454545454541</v>
      </c>
      <c r="J7" s="51">
        <v>131250</v>
      </c>
      <c r="K7" s="50">
        <f t="shared" si="2"/>
        <v>4375</v>
      </c>
      <c r="L7" s="49">
        <v>21</v>
      </c>
      <c r="M7" s="48">
        <f t="shared" si="3"/>
        <v>0.38181818181818183</v>
      </c>
      <c r="N7" s="47">
        <v>32928</v>
      </c>
      <c r="O7" s="46">
        <f t="shared" si="4"/>
        <v>1568</v>
      </c>
      <c r="P7" s="45">
        <v>27</v>
      </c>
      <c r="Q7" s="44">
        <f t="shared" si="5"/>
        <v>0.49090909090909091</v>
      </c>
      <c r="R7" s="43">
        <v>103059</v>
      </c>
      <c r="S7" s="42">
        <f>R7/P7</f>
        <v>3817</v>
      </c>
    </row>
    <row r="8" spans="1:19" x14ac:dyDescent="0.2">
      <c r="A8" s="55" t="s">
        <v>118</v>
      </c>
      <c r="B8" s="54">
        <v>148</v>
      </c>
      <c r="C8" s="114">
        <v>0.87</v>
      </c>
      <c r="D8" s="122">
        <v>0.65</v>
      </c>
      <c r="F8" s="151">
        <f t="shared" si="0"/>
        <v>727272</v>
      </c>
      <c r="G8" s="123">
        <v>4914</v>
      </c>
      <c r="H8" s="53">
        <v>90</v>
      </c>
      <c r="I8" s="52">
        <f t="shared" si="1"/>
        <v>0.60810810810810811</v>
      </c>
      <c r="J8" s="51">
        <v>421020</v>
      </c>
      <c r="K8" s="50">
        <f t="shared" si="2"/>
        <v>4678</v>
      </c>
      <c r="L8" s="49">
        <v>28</v>
      </c>
      <c r="M8" s="48">
        <f t="shared" si="3"/>
        <v>0.1891891891891892</v>
      </c>
      <c r="N8" s="47">
        <v>31192</v>
      </c>
      <c r="O8" s="46">
        <f t="shared" si="4"/>
        <v>1114</v>
      </c>
      <c r="P8" s="45">
        <v>8</v>
      </c>
      <c r="Q8" s="44">
        <f t="shared" si="5"/>
        <v>5.4054054054054057E-2</v>
      </c>
      <c r="R8" s="43">
        <v>19504</v>
      </c>
      <c r="S8" s="42">
        <f>R8/P8</f>
        <v>2438</v>
      </c>
    </row>
    <row r="9" spans="1:19" x14ac:dyDescent="0.2">
      <c r="A9" s="55" t="s">
        <v>117</v>
      </c>
      <c r="B9" s="54">
        <v>311</v>
      </c>
      <c r="C9" s="114">
        <v>0.88</v>
      </c>
      <c r="D9" s="122">
        <v>0.48</v>
      </c>
      <c r="F9" s="151">
        <f t="shared" si="0"/>
        <v>1904253</v>
      </c>
      <c r="G9" s="123">
        <v>6123</v>
      </c>
      <c r="H9" s="53">
        <v>136</v>
      </c>
      <c r="I9" s="52">
        <f t="shared" si="1"/>
        <v>0.43729903536977494</v>
      </c>
      <c r="J9" s="51">
        <v>714816</v>
      </c>
      <c r="K9" s="50">
        <f t="shared" si="2"/>
        <v>5256</v>
      </c>
      <c r="L9" s="49">
        <v>130</v>
      </c>
      <c r="M9" s="48">
        <f t="shared" si="3"/>
        <v>0.41800643086816719</v>
      </c>
      <c r="N9" s="47">
        <v>176020</v>
      </c>
      <c r="O9" s="46">
        <f t="shared" si="4"/>
        <v>1354</v>
      </c>
      <c r="P9" s="45">
        <v>23</v>
      </c>
      <c r="Q9" s="44">
        <f t="shared" si="5"/>
        <v>7.3954983922829579E-2</v>
      </c>
      <c r="R9" s="43">
        <v>27577</v>
      </c>
      <c r="S9" s="42">
        <f>R9/P9</f>
        <v>1199</v>
      </c>
    </row>
    <row r="10" spans="1:19" x14ac:dyDescent="0.2">
      <c r="A10" s="55" t="s">
        <v>116</v>
      </c>
      <c r="B10" s="54">
        <v>64</v>
      </c>
      <c r="C10" s="114">
        <v>0.89</v>
      </c>
      <c r="D10" s="122">
        <v>0.57999999999999996</v>
      </c>
      <c r="F10" s="151">
        <f t="shared" si="0"/>
        <v>292864</v>
      </c>
      <c r="G10" s="123">
        <v>4576</v>
      </c>
      <c r="H10" s="53">
        <v>32</v>
      </c>
      <c r="I10" s="52">
        <f t="shared" si="1"/>
        <v>0.5</v>
      </c>
      <c r="J10" s="51">
        <v>144000</v>
      </c>
      <c r="K10" s="50">
        <f t="shared" si="2"/>
        <v>4500</v>
      </c>
      <c r="L10" s="49">
        <v>20</v>
      </c>
      <c r="M10" s="48">
        <f t="shared" si="3"/>
        <v>0.3125</v>
      </c>
      <c r="N10" s="47">
        <v>25300</v>
      </c>
      <c r="O10" s="46">
        <f t="shared" si="4"/>
        <v>1265</v>
      </c>
      <c r="P10" s="45">
        <v>0</v>
      </c>
      <c r="Q10" s="44">
        <f t="shared" si="5"/>
        <v>0</v>
      </c>
      <c r="R10" s="43">
        <v>0</v>
      </c>
      <c r="S10" s="42">
        <v>0</v>
      </c>
    </row>
    <row r="11" spans="1:19" x14ac:dyDescent="0.2">
      <c r="A11" s="55" t="s">
        <v>115</v>
      </c>
      <c r="B11" s="54">
        <v>38</v>
      </c>
      <c r="C11" s="114">
        <v>1</v>
      </c>
      <c r="D11" s="122">
        <v>0.73</v>
      </c>
      <c r="F11" s="151">
        <f t="shared" si="0"/>
        <v>176624</v>
      </c>
      <c r="G11" s="123">
        <v>4648</v>
      </c>
      <c r="H11" s="53">
        <v>15</v>
      </c>
      <c r="I11" s="52">
        <f t="shared" si="1"/>
        <v>0.39473684210526316</v>
      </c>
      <c r="J11" s="51">
        <v>42570</v>
      </c>
      <c r="K11" s="50">
        <f t="shared" si="2"/>
        <v>2838</v>
      </c>
      <c r="L11" s="49">
        <v>15</v>
      </c>
      <c r="M11" s="48">
        <f t="shared" si="3"/>
        <v>0.39473684210526316</v>
      </c>
      <c r="N11" s="47">
        <v>22695</v>
      </c>
      <c r="O11" s="46">
        <f t="shared" si="4"/>
        <v>1513</v>
      </c>
      <c r="P11" s="45">
        <v>1</v>
      </c>
      <c r="Q11" s="44">
        <f t="shared" si="5"/>
        <v>2.6315789473684209E-2</v>
      </c>
      <c r="R11" s="43">
        <v>500</v>
      </c>
      <c r="S11" s="42">
        <f>R11/P11</f>
        <v>500</v>
      </c>
    </row>
    <row r="13" spans="1:19" x14ac:dyDescent="0.2">
      <c r="A13" s="41" t="s">
        <v>113</v>
      </c>
      <c r="B13" s="87">
        <f>SUM(B5:B12)</f>
        <v>708</v>
      </c>
      <c r="C13" s="115">
        <f ca="1">AVERAGE(C6:C129)</f>
        <v>0.87749999999999995</v>
      </c>
      <c r="D13" s="126">
        <v>0.59</v>
      </c>
      <c r="E13" s="153">
        <v>623</v>
      </c>
      <c r="F13" s="150">
        <f>SUM(F6:F12)</f>
        <v>3847454</v>
      </c>
      <c r="G13" s="127">
        <f>F13/E13</f>
        <v>6175.6886035313</v>
      </c>
      <c r="H13" s="154">
        <f>SUM(H5:H12)</f>
        <v>366</v>
      </c>
      <c r="I13" s="38">
        <f>H13/B13</f>
        <v>0.51694915254237284</v>
      </c>
      <c r="J13" s="156">
        <f>SUM(J6:J12)</f>
        <v>1691040</v>
      </c>
      <c r="K13" s="36">
        <f>J13/H13</f>
        <v>4620.3278688524588</v>
      </c>
      <c r="L13" s="157">
        <f>SUM(L5:L12)</f>
        <v>266</v>
      </c>
      <c r="M13" s="34">
        <v>0.38</v>
      </c>
      <c r="N13" s="158">
        <f>SUM(N6:N11)</f>
        <v>349807</v>
      </c>
      <c r="O13" s="32">
        <f>N13/L13</f>
        <v>1315.0639097744361</v>
      </c>
      <c r="P13" s="106">
        <f>SUM(P5:P12)</f>
        <v>59</v>
      </c>
      <c r="Q13" s="30">
        <v>0.08</v>
      </c>
      <c r="R13" s="105">
        <f>SUM(R6:R11)</f>
        <v>150640</v>
      </c>
      <c r="S13" s="28">
        <f>R13/P13</f>
        <v>2553.2203389830506</v>
      </c>
    </row>
    <row r="14" spans="1:19" x14ac:dyDescent="0.2">
      <c r="C14" s="130"/>
      <c r="D14" s="131"/>
      <c r="E14" s="131"/>
      <c r="F14" s="131"/>
      <c r="G14" s="132"/>
      <c r="H14" s="100"/>
      <c r="I14" s="133"/>
      <c r="J14" s="100"/>
      <c r="K14" s="134" t="s">
        <v>148</v>
      </c>
      <c r="L14" s="100"/>
      <c r="M14" s="135"/>
      <c r="N14" s="136"/>
      <c r="O14" s="134"/>
      <c r="P14" s="100"/>
      <c r="Q14" s="135"/>
      <c r="R14" s="136"/>
      <c r="S14" s="134"/>
    </row>
    <row r="15" spans="1:19" x14ac:dyDescent="0.2">
      <c r="A15" s="86" t="s">
        <v>112</v>
      </c>
      <c r="B15" s="54"/>
      <c r="C15" s="137"/>
      <c r="D15" s="131"/>
      <c r="E15" s="131"/>
      <c r="F15" s="131"/>
      <c r="G15" s="132"/>
      <c r="H15" s="85"/>
      <c r="I15" s="138"/>
      <c r="J15" s="139"/>
      <c r="K15" s="140"/>
      <c r="L15" s="85"/>
      <c r="M15" s="138"/>
      <c r="N15" s="141"/>
      <c r="O15" s="140"/>
      <c r="P15" s="85"/>
      <c r="Q15" s="138"/>
      <c r="R15" s="141"/>
      <c r="S15" s="142"/>
    </row>
    <row r="16" spans="1:19" x14ac:dyDescent="0.2">
      <c r="A16" s="55" t="s">
        <v>111</v>
      </c>
      <c r="B16" s="54">
        <v>28</v>
      </c>
      <c r="C16" s="113">
        <v>1</v>
      </c>
      <c r="D16" s="124">
        <v>1</v>
      </c>
      <c r="F16" s="151">
        <f t="shared" ref="F16:F17" si="6">B16*G16</f>
        <v>169064</v>
      </c>
      <c r="G16" s="125">
        <v>6038</v>
      </c>
      <c r="H16" s="70">
        <v>28</v>
      </c>
      <c r="I16" s="69">
        <f>H16/B16</f>
        <v>1</v>
      </c>
      <c r="J16" s="68">
        <v>143388</v>
      </c>
      <c r="K16" s="67">
        <f>J16/H16</f>
        <v>5121</v>
      </c>
      <c r="L16" s="66">
        <v>14</v>
      </c>
      <c r="M16" s="65">
        <f>L16/B16</f>
        <v>0.5</v>
      </c>
      <c r="N16" s="64">
        <v>21434</v>
      </c>
      <c r="O16" s="63">
        <f>N16/L16</f>
        <v>1531</v>
      </c>
      <c r="P16" s="62">
        <v>10</v>
      </c>
      <c r="Q16" s="61">
        <f>P16/B16</f>
        <v>0.35714285714285715</v>
      </c>
      <c r="R16" s="60">
        <v>5500</v>
      </c>
      <c r="S16" s="59">
        <f>R16/P16</f>
        <v>550</v>
      </c>
    </row>
    <row r="17" spans="1:20" x14ac:dyDescent="0.2">
      <c r="A17" s="55" t="s">
        <v>110</v>
      </c>
      <c r="B17" s="54">
        <v>17</v>
      </c>
      <c r="C17" s="116">
        <v>1</v>
      </c>
      <c r="D17" s="128">
        <v>1</v>
      </c>
      <c r="F17" s="151">
        <f t="shared" si="6"/>
        <v>156774</v>
      </c>
      <c r="G17" s="129">
        <v>9222</v>
      </c>
      <c r="H17" s="99">
        <v>17</v>
      </c>
      <c r="I17" s="98">
        <f>H17/B17</f>
        <v>1</v>
      </c>
      <c r="J17" s="97">
        <v>89879</v>
      </c>
      <c r="K17" s="96">
        <f>J17/H17</f>
        <v>5287</v>
      </c>
      <c r="L17" s="95">
        <v>12</v>
      </c>
      <c r="M17" s="94">
        <f>L17/B17</f>
        <v>0.70588235294117652</v>
      </c>
      <c r="N17" s="93">
        <v>34248</v>
      </c>
      <c r="O17" s="92">
        <f>N17/L17</f>
        <v>2854</v>
      </c>
      <c r="P17" s="91">
        <v>13</v>
      </c>
      <c r="Q17" s="90">
        <f>P17/B17</f>
        <v>0.76470588235294112</v>
      </c>
      <c r="R17" s="89">
        <v>32656</v>
      </c>
      <c r="S17" s="88">
        <f>R17/P17</f>
        <v>2512</v>
      </c>
    </row>
    <row r="18" spans="1:20" x14ac:dyDescent="0.2">
      <c r="A18" s="41" t="s">
        <v>109</v>
      </c>
      <c r="B18" s="40">
        <f>SUM(B16:B17)</f>
        <v>45</v>
      </c>
      <c r="C18" s="117">
        <f>AVERAGE(C16:C17)</f>
        <v>1</v>
      </c>
      <c r="D18" s="126">
        <f>AVERAGE(D16:D17)</f>
        <v>1</v>
      </c>
      <c r="E18" s="155">
        <f>B18</f>
        <v>45</v>
      </c>
      <c r="F18" s="150">
        <f>SUM(F16:F17)</f>
        <v>325838</v>
      </c>
      <c r="G18" s="127">
        <f>F18/E18</f>
        <v>7240.8444444444449</v>
      </c>
      <c r="H18" s="39">
        <f>SUM(H16:H17)</f>
        <v>45</v>
      </c>
      <c r="I18" s="38">
        <f>AVERAGE(I16:I17)</f>
        <v>1</v>
      </c>
      <c r="J18" s="37">
        <f>SUM(J16:J17)</f>
        <v>233267</v>
      </c>
      <c r="K18" s="36">
        <f>J18/H18</f>
        <v>5183.7111111111108</v>
      </c>
      <c r="L18" s="35">
        <f>SUM(L16:L17)</f>
        <v>26</v>
      </c>
      <c r="M18" s="34">
        <v>0.57999999999999996</v>
      </c>
      <c r="N18" s="33">
        <f>SUM(N16:N17)</f>
        <v>55682</v>
      </c>
      <c r="O18" s="32">
        <f>N18/L18</f>
        <v>2141.6153846153848</v>
      </c>
      <c r="P18" s="31">
        <f>SUM(P16:P17)</f>
        <v>23</v>
      </c>
      <c r="Q18" s="30">
        <v>0.51</v>
      </c>
      <c r="R18" s="29">
        <f>SUM(R16:R17)</f>
        <v>38156</v>
      </c>
      <c r="S18" s="104">
        <f>R18/P18</f>
        <v>1658.9565217391305</v>
      </c>
    </row>
    <row r="19" spans="1:20" x14ac:dyDescent="0.2">
      <c r="A19" s="86"/>
      <c r="B19" s="54"/>
      <c r="C19" s="137"/>
      <c r="D19" s="131"/>
      <c r="E19" s="131"/>
      <c r="F19" s="131"/>
      <c r="G19" s="132"/>
      <c r="H19" s="85"/>
      <c r="I19" s="138"/>
      <c r="J19" s="139"/>
      <c r="K19" s="140"/>
      <c r="L19" s="85"/>
      <c r="M19" s="138"/>
      <c r="N19" s="141"/>
      <c r="O19" s="140"/>
      <c r="P19" s="85"/>
      <c r="Q19" s="138"/>
      <c r="R19" s="141"/>
      <c r="S19" s="142"/>
    </row>
    <row r="20" spans="1:20" x14ac:dyDescent="0.2">
      <c r="A20" s="71" t="s">
        <v>108</v>
      </c>
      <c r="C20" s="130"/>
      <c r="D20" s="131"/>
      <c r="E20" s="131"/>
      <c r="F20" s="131"/>
      <c r="G20" s="132"/>
      <c r="H20" s="103"/>
      <c r="I20" s="133"/>
      <c r="J20" s="100"/>
      <c r="K20" s="134"/>
      <c r="L20" s="100"/>
      <c r="M20" s="135"/>
      <c r="N20" s="136"/>
      <c r="O20" s="134"/>
      <c r="P20" s="100"/>
      <c r="Q20" s="135"/>
      <c r="R20" s="136"/>
      <c r="S20" s="134"/>
    </row>
    <row r="21" spans="1:20" x14ac:dyDescent="0.2">
      <c r="A21" s="55" t="s">
        <v>107</v>
      </c>
      <c r="B21" s="54">
        <v>556</v>
      </c>
      <c r="C21" s="118">
        <v>0.92</v>
      </c>
      <c r="D21" s="124">
        <v>0.7</v>
      </c>
      <c r="F21" s="151">
        <f t="shared" ref="F21:F50" si="7">B21*G21</f>
        <v>2195644</v>
      </c>
      <c r="G21" s="125">
        <v>3949</v>
      </c>
      <c r="H21" s="70">
        <v>270</v>
      </c>
      <c r="I21" s="69">
        <f t="shared" ref="I21:I50" si="8">H21/B21</f>
        <v>0.48561151079136688</v>
      </c>
      <c r="J21" s="68">
        <v>1107540</v>
      </c>
      <c r="K21" s="67">
        <f t="shared" ref="K21:K50" si="9">J21/H21</f>
        <v>4102</v>
      </c>
      <c r="L21" s="66">
        <v>287</v>
      </c>
      <c r="M21" s="65">
        <f t="shared" ref="M21:M50" si="10">L21/B21</f>
        <v>0.51618705035971224</v>
      </c>
      <c r="N21" s="64">
        <v>309673</v>
      </c>
      <c r="O21" s="63">
        <f t="shared" ref="O21:O50" si="11">N21/L21</f>
        <v>1079</v>
      </c>
      <c r="P21" s="62">
        <v>165</v>
      </c>
      <c r="Q21" s="61">
        <f t="shared" ref="Q21:Q50" si="12">P21/B21</f>
        <v>0.29676258992805754</v>
      </c>
      <c r="R21" s="60">
        <v>122925</v>
      </c>
      <c r="S21" s="59">
        <f>R21/P21</f>
        <v>745</v>
      </c>
    </row>
    <row r="22" spans="1:20" x14ac:dyDescent="0.2">
      <c r="A22" s="55" t="s">
        <v>106</v>
      </c>
      <c r="B22" s="54">
        <v>189</v>
      </c>
      <c r="C22" s="114">
        <v>0.88</v>
      </c>
      <c r="D22" s="122">
        <v>0.67</v>
      </c>
      <c r="F22" s="151">
        <f t="shared" si="7"/>
        <v>824985</v>
      </c>
      <c r="G22" s="123">
        <v>4365</v>
      </c>
      <c r="H22" s="53">
        <v>112</v>
      </c>
      <c r="I22" s="52">
        <f t="shared" si="8"/>
        <v>0.59259259259259256</v>
      </c>
      <c r="J22" s="51">
        <v>414848</v>
      </c>
      <c r="K22" s="50">
        <f t="shared" si="9"/>
        <v>3704</v>
      </c>
      <c r="L22" s="49">
        <v>98</v>
      </c>
      <c r="M22" s="48">
        <f t="shared" si="10"/>
        <v>0.51851851851851849</v>
      </c>
      <c r="N22" s="47">
        <v>135142</v>
      </c>
      <c r="O22" s="46">
        <f t="shared" si="11"/>
        <v>1379</v>
      </c>
      <c r="P22" s="45">
        <v>0</v>
      </c>
      <c r="Q22" s="44">
        <f t="shared" si="12"/>
        <v>0</v>
      </c>
      <c r="R22" s="43">
        <v>0</v>
      </c>
      <c r="S22" s="42">
        <v>0</v>
      </c>
    </row>
    <row r="23" spans="1:20" x14ac:dyDescent="0.2">
      <c r="A23" s="55" t="s">
        <v>105</v>
      </c>
      <c r="B23" s="54">
        <v>936</v>
      </c>
      <c r="C23" s="114">
        <v>0.75</v>
      </c>
      <c r="D23" s="122">
        <v>0.51</v>
      </c>
      <c r="F23" s="151">
        <f t="shared" si="7"/>
        <v>3609216</v>
      </c>
      <c r="G23" s="123">
        <v>3856</v>
      </c>
      <c r="H23" s="53">
        <v>412</v>
      </c>
      <c r="I23" s="52">
        <f t="shared" si="8"/>
        <v>0.44017094017094016</v>
      </c>
      <c r="J23" s="51">
        <v>1597324</v>
      </c>
      <c r="K23" s="50">
        <f t="shared" si="9"/>
        <v>3877</v>
      </c>
      <c r="L23" s="49">
        <v>260</v>
      </c>
      <c r="M23" s="48">
        <f t="shared" si="10"/>
        <v>0.27777777777777779</v>
      </c>
      <c r="N23" s="47">
        <v>171080</v>
      </c>
      <c r="O23" s="46">
        <f t="shared" si="11"/>
        <v>658</v>
      </c>
      <c r="P23" s="45">
        <v>63</v>
      </c>
      <c r="Q23" s="44">
        <f t="shared" si="12"/>
        <v>6.7307692307692304E-2</v>
      </c>
      <c r="R23" s="43">
        <v>86499</v>
      </c>
      <c r="S23" s="42">
        <f>R23/P23</f>
        <v>1373</v>
      </c>
      <c r="T23" s="58"/>
    </row>
    <row r="24" spans="1:20" x14ac:dyDescent="0.2">
      <c r="A24" s="55" t="s">
        <v>104</v>
      </c>
      <c r="B24" s="54">
        <v>607</v>
      </c>
      <c r="C24" s="114">
        <v>0.89</v>
      </c>
      <c r="D24" s="122">
        <v>0.72</v>
      </c>
      <c r="F24" s="151">
        <f t="shared" si="7"/>
        <v>2647127</v>
      </c>
      <c r="G24" s="123">
        <v>4361</v>
      </c>
      <c r="H24" s="53">
        <v>381</v>
      </c>
      <c r="I24" s="52">
        <f t="shared" si="8"/>
        <v>0.62767710049423397</v>
      </c>
      <c r="J24" s="51">
        <v>1511427</v>
      </c>
      <c r="K24" s="50">
        <f t="shared" si="9"/>
        <v>3967</v>
      </c>
      <c r="L24" s="49">
        <v>341</v>
      </c>
      <c r="M24" s="48">
        <f t="shared" si="10"/>
        <v>0.56177924217462938</v>
      </c>
      <c r="N24" s="47">
        <v>347479</v>
      </c>
      <c r="O24" s="46">
        <f t="shared" si="11"/>
        <v>1019</v>
      </c>
      <c r="P24" s="45">
        <v>64</v>
      </c>
      <c r="Q24" s="44">
        <f t="shared" si="12"/>
        <v>0.10543657331136738</v>
      </c>
      <c r="R24" s="43">
        <v>55424</v>
      </c>
      <c r="S24" s="42">
        <f>R24/P24</f>
        <v>866</v>
      </c>
    </row>
    <row r="25" spans="1:20" x14ac:dyDescent="0.2">
      <c r="A25" s="55" t="s">
        <v>103</v>
      </c>
      <c r="B25" s="54">
        <v>1070</v>
      </c>
      <c r="C25" s="114">
        <v>0.79</v>
      </c>
      <c r="D25" s="122">
        <v>0.57999999999999996</v>
      </c>
      <c r="F25" s="151">
        <f t="shared" si="7"/>
        <v>4579600</v>
      </c>
      <c r="G25" s="123">
        <v>4280</v>
      </c>
      <c r="H25" s="53">
        <v>574</v>
      </c>
      <c r="I25" s="52">
        <f t="shared" si="8"/>
        <v>0.53644859813084111</v>
      </c>
      <c r="J25" s="51">
        <v>2388414</v>
      </c>
      <c r="K25" s="50">
        <f t="shared" si="9"/>
        <v>4161</v>
      </c>
      <c r="L25" s="49">
        <v>464</v>
      </c>
      <c r="M25" s="48">
        <f t="shared" si="10"/>
        <v>0.43364485981308409</v>
      </c>
      <c r="N25" s="47">
        <v>247776</v>
      </c>
      <c r="O25" s="46">
        <f t="shared" si="11"/>
        <v>534</v>
      </c>
      <c r="P25" s="45">
        <v>0</v>
      </c>
      <c r="Q25" s="44">
        <f t="shared" si="12"/>
        <v>0</v>
      </c>
      <c r="R25" s="43">
        <v>0</v>
      </c>
      <c r="S25" s="42">
        <v>0</v>
      </c>
    </row>
    <row r="26" spans="1:20" x14ac:dyDescent="0.2">
      <c r="A26" s="55" t="s">
        <v>102</v>
      </c>
      <c r="B26" s="54">
        <v>351</v>
      </c>
      <c r="C26" s="114">
        <v>0.82</v>
      </c>
      <c r="D26" s="122">
        <v>0.57999999999999996</v>
      </c>
      <c r="F26" s="151">
        <f t="shared" si="7"/>
        <v>1355562</v>
      </c>
      <c r="G26" s="123">
        <v>3862</v>
      </c>
      <c r="H26" s="53">
        <v>160</v>
      </c>
      <c r="I26" s="52">
        <f t="shared" si="8"/>
        <v>0.45584045584045585</v>
      </c>
      <c r="J26" s="51">
        <v>624960</v>
      </c>
      <c r="K26" s="50">
        <f t="shared" si="9"/>
        <v>3906</v>
      </c>
      <c r="L26" s="49">
        <v>122</v>
      </c>
      <c r="M26" s="48">
        <f t="shared" si="10"/>
        <v>0.3475783475783476</v>
      </c>
      <c r="N26" s="47">
        <v>115778</v>
      </c>
      <c r="O26" s="46">
        <f t="shared" si="11"/>
        <v>949</v>
      </c>
      <c r="P26" s="45">
        <v>42</v>
      </c>
      <c r="Q26" s="44">
        <f t="shared" si="12"/>
        <v>0.11965811965811966</v>
      </c>
      <c r="R26" s="43">
        <v>39354</v>
      </c>
      <c r="S26" s="42">
        <f t="shared" ref="S26:S31" si="13">R26/P26</f>
        <v>937</v>
      </c>
    </row>
    <row r="27" spans="1:20" x14ac:dyDescent="0.2">
      <c r="A27" s="55" t="s">
        <v>101</v>
      </c>
      <c r="B27" s="54">
        <v>187</v>
      </c>
      <c r="C27" s="114">
        <v>0.94</v>
      </c>
      <c r="D27" s="122">
        <v>0.78</v>
      </c>
      <c r="F27" s="151">
        <f t="shared" si="7"/>
        <v>767074</v>
      </c>
      <c r="G27" s="123">
        <v>4102</v>
      </c>
      <c r="H27" s="53">
        <v>138</v>
      </c>
      <c r="I27" s="52">
        <f t="shared" si="8"/>
        <v>0.73796791443850263</v>
      </c>
      <c r="J27" s="51">
        <v>517914</v>
      </c>
      <c r="K27" s="50">
        <f t="shared" si="9"/>
        <v>3753</v>
      </c>
      <c r="L27" s="49">
        <v>56</v>
      </c>
      <c r="M27" s="48">
        <f t="shared" si="10"/>
        <v>0.29946524064171121</v>
      </c>
      <c r="N27" s="47">
        <v>68544</v>
      </c>
      <c r="O27" s="46">
        <f t="shared" si="11"/>
        <v>1224</v>
      </c>
      <c r="P27" s="45">
        <v>7</v>
      </c>
      <c r="Q27" s="44">
        <f t="shared" si="12"/>
        <v>3.7433155080213901E-2</v>
      </c>
      <c r="R27" s="43">
        <v>8330</v>
      </c>
      <c r="S27" s="42">
        <f t="shared" si="13"/>
        <v>1190</v>
      </c>
    </row>
    <row r="28" spans="1:20" x14ac:dyDescent="0.2">
      <c r="A28" s="55" t="s">
        <v>100</v>
      </c>
      <c r="B28" s="54">
        <v>354</v>
      </c>
      <c r="C28" s="114">
        <v>0.77</v>
      </c>
      <c r="D28" s="122">
        <v>0.6</v>
      </c>
      <c r="F28" s="151">
        <f t="shared" si="7"/>
        <v>1505562</v>
      </c>
      <c r="G28" s="123">
        <v>4253</v>
      </c>
      <c r="H28" s="53">
        <v>184</v>
      </c>
      <c r="I28" s="52">
        <f t="shared" si="8"/>
        <v>0.51977401129943501</v>
      </c>
      <c r="J28" s="51">
        <v>753296</v>
      </c>
      <c r="K28" s="50">
        <f t="shared" si="9"/>
        <v>4094</v>
      </c>
      <c r="L28" s="49">
        <v>145</v>
      </c>
      <c r="M28" s="48">
        <f t="shared" si="10"/>
        <v>0.4096045197740113</v>
      </c>
      <c r="N28" s="47">
        <v>123395</v>
      </c>
      <c r="O28" s="46">
        <f t="shared" si="11"/>
        <v>851</v>
      </c>
      <c r="P28" s="45">
        <v>21</v>
      </c>
      <c r="Q28" s="44">
        <f t="shared" si="12"/>
        <v>5.9322033898305086E-2</v>
      </c>
      <c r="R28" s="43">
        <v>20811</v>
      </c>
      <c r="S28" s="42">
        <f t="shared" si="13"/>
        <v>991</v>
      </c>
    </row>
    <row r="29" spans="1:20" x14ac:dyDescent="0.2">
      <c r="A29" s="55" t="s">
        <v>99</v>
      </c>
      <c r="B29" s="54">
        <v>261</v>
      </c>
      <c r="C29" s="114">
        <v>0.87</v>
      </c>
      <c r="D29" s="122">
        <v>0.72</v>
      </c>
      <c r="F29" s="151">
        <f t="shared" si="7"/>
        <v>1208169</v>
      </c>
      <c r="G29" s="123">
        <v>4629</v>
      </c>
      <c r="H29" s="53">
        <v>170</v>
      </c>
      <c r="I29" s="52">
        <f t="shared" si="8"/>
        <v>0.65134099616858232</v>
      </c>
      <c r="J29" s="51">
        <v>737120</v>
      </c>
      <c r="K29" s="50">
        <f t="shared" si="9"/>
        <v>4336</v>
      </c>
      <c r="L29" s="49">
        <v>134</v>
      </c>
      <c r="M29" s="48">
        <f t="shared" si="10"/>
        <v>0.51340996168582376</v>
      </c>
      <c r="N29" s="47">
        <v>118054</v>
      </c>
      <c r="O29" s="46">
        <f t="shared" si="11"/>
        <v>881</v>
      </c>
      <c r="P29" s="45">
        <v>21</v>
      </c>
      <c r="Q29" s="44">
        <f t="shared" si="12"/>
        <v>8.0459770114942528E-2</v>
      </c>
      <c r="R29" s="43">
        <v>15078</v>
      </c>
      <c r="S29" s="42">
        <f t="shared" si="13"/>
        <v>718</v>
      </c>
    </row>
    <row r="30" spans="1:20" x14ac:dyDescent="0.2">
      <c r="A30" s="55" t="s">
        <v>98</v>
      </c>
      <c r="B30" s="54">
        <v>525</v>
      </c>
      <c r="C30" s="114">
        <v>0.76</v>
      </c>
      <c r="D30" s="122">
        <v>0.49</v>
      </c>
      <c r="F30" s="151">
        <f t="shared" si="7"/>
        <v>2221275</v>
      </c>
      <c r="G30" s="123">
        <v>4231</v>
      </c>
      <c r="H30" s="53">
        <v>239</v>
      </c>
      <c r="I30" s="52">
        <f t="shared" si="8"/>
        <v>0.45523809523809522</v>
      </c>
      <c r="J30" s="51">
        <v>958151</v>
      </c>
      <c r="K30" s="50">
        <f t="shared" si="9"/>
        <v>4009</v>
      </c>
      <c r="L30" s="49">
        <v>192</v>
      </c>
      <c r="M30" s="48">
        <f t="shared" si="10"/>
        <v>0.36571428571428571</v>
      </c>
      <c r="N30" s="47">
        <v>109440</v>
      </c>
      <c r="O30" s="46">
        <f t="shared" si="11"/>
        <v>570</v>
      </c>
      <c r="P30" s="45">
        <v>40</v>
      </c>
      <c r="Q30" s="44">
        <f t="shared" si="12"/>
        <v>7.6190476190476197E-2</v>
      </c>
      <c r="R30" s="43">
        <v>15520</v>
      </c>
      <c r="S30" s="42">
        <f t="shared" si="13"/>
        <v>388</v>
      </c>
    </row>
    <row r="31" spans="1:20" x14ac:dyDescent="0.2">
      <c r="A31" s="55" t="s">
        <v>97</v>
      </c>
      <c r="B31" s="54">
        <v>293</v>
      </c>
      <c r="C31" s="114">
        <v>0.83</v>
      </c>
      <c r="D31" s="122">
        <v>0.65</v>
      </c>
      <c r="F31" s="151">
        <f t="shared" si="7"/>
        <v>1218587</v>
      </c>
      <c r="G31" s="123">
        <v>4159</v>
      </c>
      <c r="H31" s="53">
        <v>152</v>
      </c>
      <c r="I31" s="52">
        <f t="shared" si="8"/>
        <v>0.51877133105802042</v>
      </c>
      <c r="J31" s="51">
        <v>577904</v>
      </c>
      <c r="K31" s="50">
        <f t="shared" si="9"/>
        <v>3802</v>
      </c>
      <c r="L31" s="49">
        <v>127</v>
      </c>
      <c r="M31" s="48">
        <f t="shared" si="10"/>
        <v>0.43344709897610922</v>
      </c>
      <c r="N31" s="47">
        <v>114935</v>
      </c>
      <c r="O31" s="46">
        <f t="shared" si="11"/>
        <v>905</v>
      </c>
      <c r="P31" s="45">
        <v>42</v>
      </c>
      <c r="Q31" s="44">
        <f t="shared" si="12"/>
        <v>0.14334470989761092</v>
      </c>
      <c r="R31" s="43">
        <v>97356</v>
      </c>
      <c r="S31" s="42">
        <f t="shared" si="13"/>
        <v>2318</v>
      </c>
    </row>
    <row r="32" spans="1:20" x14ac:dyDescent="0.2">
      <c r="A32" s="55" t="s">
        <v>96</v>
      </c>
      <c r="B32" s="54">
        <v>455</v>
      </c>
      <c r="C32" s="114">
        <v>0.82</v>
      </c>
      <c r="D32" s="122">
        <v>0.56999999999999995</v>
      </c>
      <c r="F32" s="151">
        <f t="shared" si="7"/>
        <v>1848665</v>
      </c>
      <c r="G32" s="123">
        <v>4063</v>
      </c>
      <c r="H32" s="53">
        <v>245</v>
      </c>
      <c r="I32" s="52">
        <f t="shared" si="8"/>
        <v>0.53846153846153844</v>
      </c>
      <c r="J32" s="51">
        <v>973875</v>
      </c>
      <c r="K32" s="50">
        <f t="shared" si="9"/>
        <v>3975</v>
      </c>
      <c r="L32" s="49">
        <v>140</v>
      </c>
      <c r="M32" s="48">
        <f t="shared" si="10"/>
        <v>0.30769230769230771</v>
      </c>
      <c r="N32" s="47">
        <v>86520</v>
      </c>
      <c r="O32" s="46">
        <f t="shared" si="11"/>
        <v>618</v>
      </c>
      <c r="P32" s="45">
        <v>0</v>
      </c>
      <c r="Q32" s="44">
        <f t="shared" si="12"/>
        <v>0</v>
      </c>
      <c r="R32" s="43">
        <v>0</v>
      </c>
      <c r="S32" s="42">
        <v>0</v>
      </c>
    </row>
    <row r="33" spans="1:19" x14ac:dyDescent="0.2">
      <c r="A33" s="56" t="s">
        <v>95</v>
      </c>
      <c r="B33" s="102">
        <v>235</v>
      </c>
      <c r="C33" s="114">
        <v>0.88</v>
      </c>
      <c r="D33" s="122">
        <v>0.71</v>
      </c>
      <c r="F33" s="151">
        <f t="shared" si="7"/>
        <v>1071365</v>
      </c>
      <c r="G33" s="123">
        <v>4559</v>
      </c>
      <c r="H33" s="53">
        <v>153</v>
      </c>
      <c r="I33" s="52">
        <f t="shared" si="8"/>
        <v>0.65106382978723409</v>
      </c>
      <c r="J33" s="51">
        <v>649638</v>
      </c>
      <c r="K33" s="50">
        <f t="shared" si="9"/>
        <v>4246</v>
      </c>
      <c r="L33" s="49">
        <v>104</v>
      </c>
      <c r="M33" s="48">
        <f t="shared" si="10"/>
        <v>0.44255319148936167</v>
      </c>
      <c r="N33" s="47">
        <v>105456</v>
      </c>
      <c r="O33" s="46">
        <f t="shared" si="11"/>
        <v>1014</v>
      </c>
      <c r="P33" s="45">
        <v>3</v>
      </c>
      <c r="Q33" s="44">
        <f t="shared" si="12"/>
        <v>1.276595744680851E-2</v>
      </c>
      <c r="R33" s="43">
        <v>1671</v>
      </c>
      <c r="S33" s="42">
        <f>R33/P33</f>
        <v>557</v>
      </c>
    </row>
    <row r="34" spans="1:19" x14ac:dyDescent="0.2">
      <c r="A34" s="55" t="s">
        <v>94</v>
      </c>
      <c r="B34" s="54">
        <v>795</v>
      </c>
      <c r="C34" s="114">
        <v>0.85</v>
      </c>
      <c r="D34" s="122">
        <v>0.76</v>
      </c>
      <c r="F34" s="151">
        <f t="shared" si="7"/>
        <v>3465405</v>
      </c>
      <c r="G34" s="123">
        <v>4359</v>
      </c>
      <c r="H34" s="53">
        <v>580</v>
      </c>
      <c r="I34" s="52">
        <f t="shared" si="8"/>
        <v>0.72955974842767291</v>
      </c>
      <c r="J34" s="51">
        <v>2410480</v>
      </c>
      <c r="K34" s="50">
        <f t="shared" si="9"/>
        <v>4156</v>
      </c>
      <c r="L34" s="49">
        <v>394</v>
      </c>
      <c r="M34" s="48">
        <f t="shared" si="10"/>
        <v>0.49559748427672956</v>
      </c>
      <c r="N34" s="47">
        <v>226550</v>
      </c>
      <c r="O34" s="46">
        <f t="shared" si="11"/>
        <v>575</v>
      </c>
      <c r="P34" s="45">
        <v>0</v>
      </c>
      <c r="Q34" s="44">
        <f t="shared" si="12"/>
        <v>0</v>
      </c>
      <c r="R34" s="43">
        <v>0</v>
      </c>
      <c r="S34" s="42">
        <v>0</v>
      </c>
    </row>
    <row r="35" spans="1:19" x14ac:dyDescent="0.2">
      <c r="A35" s="55" t="s">
        <v>93</v>
      </c>
      <c r="B35" s="54">
        <v>254</v>
      </c>
      <c r="C35" s="114">
        <v>0.89</v>
      </c>
      <c r="D35" s="122">
        <v>0.69</v>
      </c>
      <c r="F35" s="151">
        <f t="shared" si="7"/>
        <v>1108710</v>
      </c>
      <c r="G35" s="123">
        <v>4365</v>
      </c>
      <c r="H35" s="53">
        <v>165</v>
      </c>
      <c r="I35" s="52">
        <f t="shared" si="8"/>
        <v>0.64960629921259838</v>
      </c>
      <c r="J35" s="51">
        <v>651585</v>
      </c>
      <c r="K35" s="50">
        <f t="shared" si="9"/>
        <v>3949</v>
      </c>
      <c r="L35" s="49">
        <v>110</v>
      </c>
      <c r="M35" s="48">
        <f t="shared" si="10"/>
        <v>0.43307086614173229</v>
      </c>
      <c r="N35" s="47">
        <v>116710</v>
      </c>
      <c r="O35" s="46">
        <f t="shared" si="11"/>
        <v>1061</v>
      </c>
      <c r="P35" s="45">
        <v>0</v>
      </c>
      <c r="Q35" s="44">
        <f t="shared" si="12"/>
        <v>0</v>
      </c>
      <c r="R35" s="43">
        <v>0</v>
      </c>
      <c r="S35" s="42">
        <v>0</v>
      </c>
    </row>
    <row r="36" spans="1:19" x14ac:dyDescent="0.2">
      <c r="A36" s="56" t="s">
        <v>92</v>
      </c>
      <c r="B36" s="54">
        <v>801</v>
      </c>
      <c r="C36" s="114">
        <v>0.86</v>
      </c>
      <c r="D36" s="122">
        <v>0.61</v>
      </c>
      <c r="F36" s="151">
        <f t="shared" si="7"/>
        <v>3341772</v>
      </c>
      <c r="G36" s="123">
        <v>4172</v>
      </c>
      <c r="H36" s="53">
        <v>430</v>
      </c>
      <c r="I36" s="52">
        <f t="shared" si="8"/>
        <v>0.53682896379525591</v>
      </c>
      <c r="J36" s="51">
        <v>1754400</v>
      </c>
      <c r="K36" s="50">
        <f t="shared" si="9"/>
        <v>4080</v>
      </c>
      <c r="L36" s="49">
        <v>277</v>
      </c>
      <c r="M36" s="48">
        <f t="shared" si="10"/>
        <v>0.34581772784019976</v>
      </c>
      <c r="N36" s="47">
        <v>237389</v>
      </c>
      <c r="O36" s="46">
        <f t="shared" si="11"/>
        <v>857</v>
      </c>
      <c r="P36" s="45">
        <v>48</v>
      </c>
      <c r="Q36" s="44">
        <f t="shared" si="12"/>
        <v>5.9925093632958802E-2</v>
      </c>
      <c r="R36" s="43">
        <v>60912</v>
      </c>
      <c r="S36" s="42">
        <f>R36/P36</f>
        <v>1269</v>
      </c>
    </row>
    <row r="37" spans="1:19" x14ac:dyDescent="0.2">
      <c r="A37" s="55" t="s">
        <v>91</v>
      </c>
      <c r="B37" s="54">
        <v>314</v>
      </c>
      <c r="C37" s="114">
        <v>0.91</v>
      </c>
      <c r="D37" s="122">
        <v>0.69</v>
      </c>
      <c r="F37" s="151">
        <f t="shared" si="7"/>
        <v>1391648</v>
      </c>
      <c r="G37" s="123">
        <v>4432</v>
      </c>
      <c r="H37" s="53">
        <v>193</v>
      </c>
      <c r="I37" s="52">
        <f t="shared" si="8"/>
        <v>0.61464968152866239</v>
      </c>
      <c r="J37" s="51">
        <v>795353</v>
      </c>
      <c r="K37" s="50">
        <f t="shared" si="9"/>
        <v>4121</v>
      </c>
      <c r="L37" s="49">
        <v>162</v>
      </c>
      <c r="M37" s="48">
        <f t="shared" si="10"/>
        <v>0.51592356687898089</v>
      </c>
      <c r="N37" s="47">
        <v>160380</v>
      </c>
      <c r="O37" s="46">
        <f t="shared" si="11"/>
        <v>990</v>
      </c>
      <c r="P37" s="45">
        <v>6</v>
      </c>
      <c r="Q37" s="44">
        <f t="shared" si="12"/>
        <v>1.9108280254777069E-2</v>
      </c>
      <c r="R37" s="43">
        <v>1650</v>
      </c>
      <c r="S37" s="42">
        <f>R37/P37</f>
        <v>275</v>
      </c>
    </row>
    <row r="38" spans="1:19" x14ac:dyDescent="0.2">
      <c r="A38" s="55" t="s">
        <v>90</v>
      </c>
      <c r="B38" s="54">
        <v>898</v>
      </c>
      <c r="C38" s="114">
        <v>0.73</v>
      </c>
      <c r="D38" s="122">
        <v>0.54</v>
      </c>
      <c r="F38" s="151">
        <f t="shared" si="7"/>
        <v>3772498</v>
      </c>
      <c r="G38" s="123">
        <v>4201</v>
      </c>
      <c r="H38" s="53">
        <v>418</v>
      </c>
      <c r="I38" s="52">
        <f t="shared" si="8"/>
        <v>0.46547884187082406</v>
      </c>
      <c r="J38" s="51">
        <v>1686630</v>
      </c>
      <c r="K38" s="50">
        <f t="shared" si="9"/>
        <v>4035</v>
      </c>
      <c r="L38" s="49">
        <v>410</v>
      </c>
      <c r="M38" s="48">
        <f t="shared" si="10"/>
        <v>0.45657015590200445</v>
      </c>
      <c r="N38" s="47">
        <v>308730</v>
      </c>
      <c r="O38" s="46">
        <f t="shared" si="11"/>
        <v>753</v>
      </c>
      <c r="P38" s="45">
        <v>31</v>
      </c>
      <c r="Q38" s="44">
        <f t="shared" si="12"/>
        <v>3.4521158129175944E-2</v>
      </c>
      <c r="R38" s="43">
        <v>46469</v>
      </c>
      <c r="S38" s="42">
        <f>R38/P38</f>
        <v>1499</v>
      </c>
    </row>
    <row r="39" spans="1:19" x14ac:dyDescent="0.2">
      <c r="A39" s="55" t="s">
        <v>89</v>
      </c>
      <c r="B39" s="54">
        <v>449</v>
      </c>
      <c r="C39" s="114">
        <v>0.77</v>
      </c>
      <c r="D39" s="122">
        <v>0.6</v>
      </c>
      <c r="F39" s="151">
        <f t="shared" si="7"/>
        <v>1933843</v>
      </c>
      <c r="G39" s="123">
        <v>4307</v>
      </c>
      <c r="H39" s="53">
        <v>247</v>
      </c>
      <c r="I39" s="52">
        <f t="shared" si="8"/>
        <v>0.55011135857461024</v>
      </c>
      <c r="J39" s="51">
        <v>1057160</v>
      </c>
      <c r="K39" s="50">
        <f t="shared" si="9"/>
        <v>4280</v>
      </c>
      <c r="L39" s="49">
        <v>204</v>
      </c>
      <c r="M39" s="48">
        <f t="shared" si="10"/>
        <v>0.45434298440979953</v>
      </c>
      <c r="N39" s="47">
        <v>106284</v>
      </c>
      <c r="O39" s="46">
        <f t="shared" si="11"/>
        <v>521</v>
      </c>
      <c r="P39" s="45">
        <v>6</v>
      </c>
      <c r="Q39" s="44">
        <f t="shared" si="12"/>
        <v>1.3363028953229399E-2</v>
      </c>
      <c r="R39" s="43">
        <v>3528</v>
      </c>
      <c r="S39" s="42">
        <f>R39/P39</f>
        <v>588</v>
      </c>
    </row>
    <row r="40" spans="1:19" x14ac:dyDescent="0.2">
      <c r="A40" s="55" t="s">
        <v>88</v>
      </c>
      <c r="B40" s="54">
        <v>417</v>
      </c>
      <c r="C40" s="114">
        <v>0.92</v>
      </c>
      <c r="D40" s="122">
        <v>0.59</v>
      </c>
      <c r="F40" s="151">
        <f t="shared" si="7"/>
        <v>1765995</v>
      </c>
      <c r="G40" s="123">
        <v>4235</v>
      </c>
      <c r="H40" s="53">
        <v>239</v>
      </c>
      <c r="I40" s="52">
        <f t="shared" si="8"/>
        <v>0.57314148681055155</v>
      </c>
      <c r="J40" s="51">
        <v>920628</v>
      </c>
      <c r="K40" s="50">
        <f t="shared" si="9"/>
        <v>3852</v>
      </c>
      <c r="L40" s="49">
        <v>127</v>
      </c>
      <c r="M40" s="48">
        <f t="shared" si="10"/>
        <v>0.30455635491606714</v>
      </c>
      <c r="N40" s="47">
        <v>129667</v>
      </c>
      <c r="O40" s="46">
        <f t="shared" si="11"/>
        <v>1021</v>
      </c>
      <c r="P40" s="45">
        <v>0</v>
      </c>
      <c r="Q40" s="44">
        <f t="shared" si="12"/>
        <v>0</v>
      </c>
      <c r="R40" s="43">
        <v>0</v>
      </c>
      <c r="S40" s="42">
        <v>0</v>
      </c>
    </row>
    <row r="41" spans="1:19" x14ac:dyDescent="0.2">
      <c r="A41" s="55" t="s">
        <v>87</v>
      </c>
      <c r="B41" s="54">
        <v>104</v>
      </c>
      <c r="C41" s="114">
        <v>0.95</v>
      </c>
      <c r="D41" s="122">
        <v>0.73</v>
      </c>
      <c r="F41" s="151">
        <f t="shared" si="7"/>
        <v>483392</v>
      </c>
      <c r="G41" s="123">
        <v>4648</v>
      </c>
      <c r="H41" s="53">
        <v>70</v>
      </c>
      <c r="I41" s="52">
        <f t="shared" si="8"/>
        <v>0.67307692307692313</v>
      </c>
      <c r="J41" s="51">
        <v>289730</v>
      </c>
      <c r="K41" s="50">
        <f t="shared" si="9"/>
        <v>4139</v>
      </c>
      <c r="L41" s="49">
        <v>56</v>
      </c>
      <c r="M41" s="48">
        <f t="shared" si="10"/>
        <v>0.53846153846153844</v>
      </c>
      <c r="N41" s="47">
        <v>59472</v>
      </c>
      <c r="O41" s="46">
        <f t="shared" si="11"/>
        <v>1062</v>
      </c>
      <c r="P41" s="45">
        <v>5</v>
      </c>
      <c r="Q41" s="44">
        <f t="shared" si="12"/>
        <v>4.807692307692308E-2</v>
      </c>
      <c r="R41" s="43">
        <v>4000</v>
      </c>
      <c r="S41" s="42">
        <f>R41/P41</f>
        <v>800</v>
      </c>
    </row>
    <row r="42" spans="1:19" x14ac:dyDescent="0.2">
      <c r="A42" s="55" t="s">
        <v>86</v>
      </c>
      <c r="B42" s="54">
        <v>56</v>
      </c>
      <c r="C42" s="114">
        <v>0.95</v>
      </c>
      <c r="D42" s="122">
        <v>0.82</v>
      </c>
      <c r="F42" s="151">
        <f t="shared" si="7"/>
        <v>231952</v>
      </c>
      <c r="G42" s="123">
        <v>4142</v>
      </c>
      <c r="H42" s="53">
        <v>43</v>
      </c>
      <c r="I42" s="52">
        <f t="shared" si="8"/>
        <v>0.7678571428571429</v>
      </c>
      <c r="J42" s="51">
        <v>166668</v>
      </c>
      <c r="K42" s="50">
        <f t="shared" si="9"/>
        <v>3876</v>
      </c>
      <c r="L42" s="49">
        <v>18</v>
      </c>
      <c r="M42" s="48">
        <f t="shared" si="10"/>
        <v>0.32142857142857145</v>
      </c>
      <c r="N42" s="47">
        <v>23868</v>
      </c>
      <c r="O42" s="46">
        <f t="shared" si="11"/>
        <v>1326</v>
      </c>
      <c r="P42" s="45">
        <v>0</v>
      </c>
      <c r="Q42" s="44">
        <f t="shared" si="12"/>
        <v>0</v>
      </c>
      <c r="R42" s="43">
        <v>0</v>
      </c>
      <c r="S42" s="42">
        <v>0</v>
      </c>
    </row>
    <row r="43" spans="1:19" x14ac:dyDescent="0.2">
      <c r="A43" s="55" t="s">
        <v>85</v>
      </c>
      <c r="B43" s="54">
        <v>87</v>
      </c>
      <c r="C43" s="114">
        <v>0.83</v>
      </c>
      <c r="D43" s="122">
        <v>0.48</v>
      </c>
      <c r="F43" s="151">
        <f t="shared" si="7"/>
        <v>395937</v>
      </c>
      <c r="G43" s="123">
        <v>4551</v>
      </c>
      <c r="H43" s="53">
        <v>38</v>
      </c>
      <c r="I43" s="52">
        <f t="shared" si="8"/>
        <v>0.43678160919540232</v>
      </c>
      <c r="J43" s="51">
        <v>168150</v>
      </c>
      <c r="K43" s="50">
        <f t="shared" si="9"/>
        <v>4425</v>
      </c>
      <c r="L43" s="49">
        <v>27</v>
      </c>
      <c r="M43" s="48">
        <f t="shared" si="10"/>
        <v>0.31034482758620691</v>
      </c>
      <c r="N43" s="47">
        <v>18009</v>
      </c>
      <c r="O43" s="46">
        <f t="shared" si="11"/>
        <v>667</v>
      </c>
      <c r="P43" s="45">
        <v>2</v>
      </c>
      <c r="Q43" s="44">
        <f t="shared" si="12"/>
        <v>2.2988505747126436E-2</v>
      </c>
      <c r="R43" s="43">
        <v>5000</v>
      </c>
      <c r="S43" s="42">
        <f>R43/P43</f>
        <v>2500</v>
      </c>
    </row>
    <row r="44" spans="1:19" x14ac:dyDescent="0.2">
      <c r="A44" s="55" t="s">
        <v>84</v>
      </c>
      <c r="B44" s="54">
        <v>736</v>
      </c>
      <c r="C44" s="114">
        <v>0.84</v>
      </c>
      <c r="D44" s="122">
        <v>0.62</v>
      </c>
      <c r="F44" s="151">
        <f t="shared" si="7"/>
        <v>3123584</v>
      </c>
      <c r="G44" s="123">
        <v>4244</v>
      </c>
      <c r="H44" s="53">
        <v>401</v>
      </c>
      <c r="I44" s="52">
        <f t="shared" si="8"/>
        <v>0.54483695652173914</v>
      </c>
      <c r="J44" s="51">
        <v>1535830</v>
      </c>
      <c r="K44" s="50">
        <f t="shared" si="9"/>
        <v>3830</v>
      </c>
      <c r="L44" s="49">
        <v>389</v>
      </c>
      <c r="M44" s="48">
        <f t="shared" si="10"/>
        <v>0.52853260869565222</v>
      </c>
      <c r="N44" s="47">
        <v>399503</v>
      </c>
      <c r="O44" s="46">
        <f t="shared" si="11"/>
        <v>1027</v>
      </c>
      <c r="P44" s="45">
        <v>0</v>
      </c>
      <c r="Q44" s="44">
        <f t="shared" si="12"/>
        <v>0</v>
      </c>
      <c r="R44" s="43">
        <v>0</v>
      </c>
      <c r="S44" s="42">
        <v>0</v>
      </c>
    </row>
    <row r="45" spans="1:19" x14ac:dyDescent="0.2">
      <c r="A45" s="55" t="s">
        <v>83</v>
      </c>
      <c r="B45" s="54">
        <v>405</v>
      </c>
      <c r="C45" s="114">
        <v>0.89</v>
      </c>
      <c r="D45" s="122">
        <v>0.66</v>
      </c>
      <c r="F45" s="151">
        <f t="shared" si="7"/>
        <v>1690875</v>
      </c>
      <c r="G45" s="123">
        <v>4175</v>
      </c>
      <c r="H45" s="53">
        <v>233</v>
      </c>
      <c r="I45" s="52">
        <f t="shared" si="8"/>
        <v>0.57530864197530862</v>
      </c>
      <c r="J45" s="51">
        <v>914758</v>
      </c>
      <c r="K45" s="50">
        <f t="shared" si="9"/>
        <v>3926</v>
      </c>
      <c r="L45" s="49">
        <v>197</v>
      </c>
      <c r="M45" s="48">
        <f t="shared" si="10"/>
        <v>0.48641975308641977</v>
      </c>
      <c r="N45" s="47">
        <v>186165</v>
      </c>
      <c r="O45" s="46">
        <f t="shared" si="11"/>
        <v>945</v>
      </c>
      <c r="P45" s="45">
        <v>27</v>
      </c>
      <c r="Q45" s="44">
        <f t="shared" si="12"/>
        <v>6.6666666666666666E-2</v>
      </c>
      <c r="R45" s="43">
        <v>17901</v>
      </c>
      <c r="S45" s="42">
        <f t="shared" ref="S45:S50" si="14">R45/P45</f>
        <v>663</v>
      </c>
    </row>
    <row r="46" spans="1:19" x14ac:dyDescent="0.2">
      <c r="A46" s="55" t="s">
        <v>82</v>
      </c>
      <c r="B46" s="54">
        <v>940</v>
      </c>
      <c r="C46" s="114">
        <v>0.8</v>
      </c>
      <c r="D46" s="122">
        <v>0.55000000000000004</v>
      </c>
      <c r="F46" s="151">
        <f t="shared" si="7"/>
        <v>3842720</v>
      </c>
      <c r="G46" s="123">
        <v>4088</v>
      </c>
      <c r="H46" s="53">
        <v>448</v>
      </c>
      <c r="I46" s="52">
        <f t="shared" si="8"/>
        <v>0.47659574468085109</v>
      </c>
      <c r="J46" s="51">
        <v>1757056</v>
      </c>
      <c r="K46" s="50">
        <f t="shared" si="9"/>
        <v>3922</v>
      </c>
      <c r="L46" s="49">
        <v>387</v>
      </c>
      <c r="M46" s="48">
        <f t="shared" si="10"/>
        <v>0.41170212765957448</v>
      </c>
      <c r="N46" s="47">
        <v>304182</v>
      </c>
      <c r="O46" s="46">
        <f t="shared" si="11"/>
        <v>786</v>
      </c>
      <c r="P46" s="45">
        <v>44</v>
      </c>
      <c r="Q46" s="44">
        <f t="shared" si="12"/>
        <v>4.6808510638297871E-2</v>
      </c>
      <c r="R46" s="43">
        <v>44044</v>
      </c>
      <c r="S46" s="42">
        <f t="shared" si="14"/>
        <v>1001</v>
      </c>
    </row>
    <row r="47" spans="1:19" x14ac:dyDescent="0.2">
      <c r="A47" s="55" t="s">
        <v>81</v>
      </c>
      <c r="B47" s="54">
        <v>684</v>
      </c>
      <c r="C47" s="114">
        <v>0.9</v>
      </c>
      <c r="D47" s="122">
        <v>0.81</v>
      </c>
      <c r="F47" s="151">
        <f t="shared" si="7"/>
        <v>3138876</v>
      </c>
      <c r="G47" s="123">
        <v>4589</v>
      </c>
      <c r="H47" s="53">
        <v>543</v>
      </c>
      <c r="I47" s="52">
        <f t="shared" si="8"/>
        <v>0.79385964912280704</v>
      </c>
      <c r="J47" s="51">
        <v>2352819</v>
      </c>
      <c r="K47" s="50">
        <f t="shared" si="9"/>
        <v>4333</v>
      </c>
      <c r="L47" s="49">
        <v>291</v>
      </c>
      <c r="M47" s="48">
        <f t="shared" si="10"/>
        <v>0.42543859649122806</v>
      </c>
      <c r="N47" s="47">
        <v>198462</v>
      </c>
      <c r="O47" s="46">
        <f t="shared" si="11"/>
        <v>682</v>
      </c>
      <c r="P47" s="45">
        <v>1</v>
      </c>
      <c r="Q47" s="44">
        <f t="shared" si="12"/>
        <v>1.4619883040935672E-3</v>
      </c>
      <c r="R47" s="43">
        <v>175</v>
      </c>
      <c r="S47" s="42">
        <f t="shared" si="14"/>
        <v>175</v>
      </c>
    </row>
    <row r="48" spans="1:19" x14ac:dyDescent="0.2">
      <c r="A48" s="55" t="s">
        <v>80</v>
      </c>
      <c r="B48" s="54">
        <v>429</v>
      </c>
      <c r="C48" s="114">
        <v>0.87</v>
      </c>
      <c r="D48" s="122">
        <v>0.64</v>
      </c>
      <c r="F48" s="151">
        <f t="shared" si="7"/>
        <v>1679535</v>
      </c>
      <c r="G48" s="123">
        <v>3915</v>
      </c>
      <c r="H48" s="53">
        <v>233</v>
      </c>
      <c r="I48" s="52">
        <f t="shared" si="8"/>
        <v>0.54312354312354316</v>
      </c>
      <c r="J48" s="51">
        <v>873983</v>
      </c>
      <c r="K48" s="50">
        <f t="shared" si="9"/>
        <v>3751</v>
      </c>
      <c r="L48" s="49">
        <v>202</v>
      </c>
      <c r="M48" s="48">
        <f t="shared" si="10"/>
        <v>0.47086247086247085</v>
      </c>
      <c r="N48" s="47">
        <v>173720</v>
      </c>
      <c r="O48" s="46">
        <f t="shared" si="11"/>
        <v>860</v>
      </c>
      <c r="P48" s="45">
        <v>36</v>
      </c>
      <c r="Q48" s="44">
        <f t="shared" si="12"/>
        <v>8.3916083916083919E-2</v>
      </c>
      <c r="R48" s="43">
        <v>25020</v>
      </c>
      <c r="S48" s="42">
        <f t="shared" si="14"/>
        <v>695</v>
      </c>
    </row>
    <row r="49" spans="1:20" x14ac:dyDescent="0.2">
      <c r="A49" s="55" t="s">
        <v>79</v>
      </c>
      <c r="B49" s="54">
        <v>559</v>
      </c>
      <c r="C49" s="114">
        <v>0.86</v>
      </c>
      <c r="D49" s="122">
        <v>0.59</v>
      </c>
      <c r="F49" s="151">
        <f t="shared" si="7"/>
        <v>2254447</v>
      </c>
      <c r="G49" s="123">
        <v>4033</v>
      </c>
      <c r="H49" s="53">
        <v>302</v>
      </c>
      <c r="I49" s="52">
        <f t="shared" si="8"/>
        <v>0.5402504472271914</v>
      </c>
      <c r="J49" s="51">
        <v>1134614</v>
      </c>
      <c r="K49" s="50">
        <f t="shared" si="9"/>
        <v>3757</v>
      </c>
      <c r="L49" s="49">
        <v>221</v>
      </c>
      <c r="M49" s="48">
        <f t="shared" si="10"/>
        <v>0.39534883720930231</v>
      </c>
      <c r="N49" s="47">
        <v>188955</v>
      </c>
      <c r="O49" s="46">
        <f t="shared" si="11"/>
        <v>855</v>
      </c>
      <c r="P49" s="45">
        <v>28</v>
      </c>
      <c r="Q49" s="44">
        <f t="shared" si="12"/>
        <v>5.008944543828265E-2</v>
      </c>
      <c r="R49" s="43">
        <v>15204</v>
      </c>
      <c r="S49" s="42">
        <f t="shared" si="14"/>
        <v>543</v>
      </c>
    </row>
    <row r="50" spans="1:20" x14ac:dyDescent="0.2">
      <c r="A50" s="55" t="s">
        <v>78</v>
      </c>
      <c r="B50" s="54">
        <v>206</v>
      </c>
      <c r="C50" s="116">
        <v>0.89</v>
      </c>
      <c r="D50" s="128">
        <v>0.57999999999999996</v>
      </c>
      <c r="F50" s="151">
        <f t="shared" si="7"/>
        <v>857990</v>
      </c>
      <c r="G50" s="129">
        <v>4165</v>
      </c>
      <c r="H50" s="99">
        <v>98</v>
      </c>
      <c r="I50" s="98">
        <f t="shared" si="8"/>
        <v>0.47572815533980584</v>
      </c>
      <c r="J50" s="97">
        <v>406504</v>
      </c>
      <c r="K50" s="96">
        <f t="shared" si="9"/>
        <v>4148</v>
      </c>
      <c r="L50" s="95">
        <v>85</v>
      </c>
      <c r="M50" s="94">
        <f t="shared" si="10"/>
        <v>0.41262135922330095</v>
      </c>
      <c r="N50" s="93">
        <v>84745</v>
      </c>
      <c r="O50" s="92">
        <f t="shared" si="11"/>
        <v>997</v>
      </c>
      <c r="P50" s="91">
        <v>11</v>
      </c>
      <c r="Q50" s="90">
        <f t="shared" si="12"/>
        <v>5.3398058252427182E-2</v>
      </c>
      <c r="R50" s="89">
        <v>4433</v>
      </c>
      <c r="S50" s="88">
        <f t="shared" si="14"/>
        <v>403</v>
      </c>
    </row>
    <row r="51" spans="1:20" x14ac:dyDescent="0.2">
      <c r="A51" s="101" t="s">
        <v>77</v>
      </c>
      <c r="B51" s="87">
        <f>SUM(B21:B50)</f>
        <v>14153</v>
      </c>
      <c r="C51" s="117">
        <f>AVERAGE(C21:C50)</f>
        <v>0.85433333333333328</v>
      </c>
      <c r="D51" s="126">
        <v>0.63</v>
      </c>
      <c r="E51" s="153">
        <f>B51*D51</f>
        <v>8916.39</v>
      </c>
      <c r="F51" s="150">
        <f>SUM(F21:F50)</f>
        <v>59532010</v>
      </c>
      <c r="G51" s="127">
        <f>F51/E51</f>
        <v>6676.6942675230675</v>
      </c>
      <c r="H51" s="39">
        <f>SUM(H21:H50)</f>
        <v>7871</v>
      </c>
      <c r="I51" s="38">
        <v>0.56000000000000005</v>
      </c>
      <c r="J51" s="37">
        <f>SUM(J21:J50)</f>
        <v>31688759</v>
      </c>
      <c r="K51" s="36">
        <f>J51/H51</f>
        <v>4026.0143564985387</v>
      </c>
      <c r="L51" s="35">
        <f>SUM(L21:L50)</f>
        <v>6027</v>
      </c>
      <c r="M51" s="34">
        <v>0.43</v>
      </c>
      <c r="N51" s="33">
        <f>SUM(N21:N50)</f>
        <v>4976063</v>
      </c>
      <c r="O51" s="32">
        <f>N51/L51</f>
        <v>825.62850506056077</v>
      </c>
      <c r="P51" s="31">
        <f>SUM(P21:P50)</f>
        <v>713</v>
      </c>
      <c r="Q51" s="30">
        <f>AVERAGE(Q21:Q50)</f>
        <v>4.9966827361454559E-2</v>
      </c>
      <c r="R51" s="29">
        <f>SUM(R21:R50)</f>
        <v>691304</v>
      </c>
      <c r="S51" s="28">
        <f>R51/P51</f>
        <v>969.57082748948108</v>
      </c>
    </row>
    <row r="52" spans="1:20" x14ac:dyDescent="0.2">
      <c r="A52" s="55"/>
      <c r="B52" s="54"/>
      <c r="C52" s="137"/>
      <c r="D52" s="131"/>
      <c r="E52" s="131"/>
      <c r="F52" s="131"/>
      <c r="G52" s="132"/>
      <c r="H52" s="85"/>
      <c r="I52" s="138"/>
      <c r="J52" s="139"/>
      <c r="K52" s="140"/>
      <c r="L52" s="85"/>
      <c r="M52" s="138"/>
      <c r="N52" s="141"/>
      <c r="O52" s="140"/>
      <c r="P52" s="85"/>
      <c r="Q52" s="138"/>
      <c r="R52" s="141"/>
      <c r="S52" s="142"/>
    </row>
    <row r="53" spans="1:20" x14ac:dyDescent="0.2">
      <c r="A53" s="71" t="s">
        <v>76</v>
      </c>
      <c r="C53" s="130"/>
      <c r="D53" s="131"/>
      <c r="E53" s="131"/>
      <c r="F53" s="131"/>
      <c r="G53" s="132"/>
      <c r="H53" s="100"/>
      <c r="I53" s="133"/>
      <c r="J53" s="100"/>
      <c r="K53" s="134"/>
      <c r="L53" s="100"/>
      <c r="M53" s="135"/>
      <c r="N53" s="136"/>
      <c r="O53" s="134"/>
      <c r="P53" s="100"/>
      <c r="Q53" s="135"/>
      <c r="R53" s="136"/>
      <c r="S53" s="134"/>
    </row>
    <row r="54" spans="1:20" x14ac:dyDescent="0.2">
      <c r="A54" s="55" t="s">
        <v>75</v>
      </c>
      <c r="B54" s="54">
        <v>261</v>
      </c>
      <c r="C54" s="113">
        <v>0.91</v>
      </c>
      <c r="D54" s="124">
        <v>0.84</v>
      </c>
      <c r="F54" s="151">
        <f t="shared" ref="F54:F58" si="15">B54*G54</f>
        <v>2442438</v>
      </c>
      <c r="G54" s="125">
        <v>9358</v>
      </c>
      <c r="H54" s="70">
        <v>93</v>
      </c>
      <c r="I54" s="69">
        <f>H54/B54</f>
        <v>0.35632183908045978</v>
      </c>
      <c r="J54" s="68">
        <v>429381</v>
      </c>
      <c r="K54" s="67">
        <f t="shared" ref="K54:K59" si="16">J54/H54</f>
        <v>4617</v>
      </c>
      <c r="L54" s="66">
        <v>115</v>
      </c>
      <c r="M54" s="65">
        <f>L54/B54</f>
        <v>0.44061302681992337</v>
      </c>
      <c r="N54" s="64">
        <v>415150</v>
      </c>
      <c r="O54" s="63">
        <f t="shared" ref="O54:O59" si="17">N54/L54</f>
        <v>3610</v>
      </c>
      <c r="P54" s="62">
        <v>216</v>
      </c>
      <c r="Q54" s="61">
        <f>P54/B54</f>
        <v>0.82758620689655171</v>
      </c>
      <c r="R54" s="60">
        <v>1214352</v>
      </c>
      <c r="S54" s="59">
        <f t="shared" ref="S54:S59" si="18">R54/P54</f>
        <v>5622</v>
      </c>
    </row>
    <row r="55" spans="1:20" x14ac:dyDescent="0.2">
      <c r="A55" s="55" t="s">
        <v>74</v>
      </c>
      <c r="B55" s="54">
        <v>2096</v>
      </c>
      <c r="C55" s="114">
        <v>0.86</v>
      </c>
      <c r="D55" s="122">
        <v>0.68</v>
      </c>
      <c r="F55" s="151">
        <f t="shared" si="15"/>
        <v>13240432</v>
      </c>
      <c r="G55" s="123">
        <v>6317</v>
      </c>
      <c r="H55" s="53">
        <v>548</v>
      </c>
      <c r="I55" s="52">
        <f>H55/B55</f>
        <v>0.26145038167938933</v>
      </c>
      <c r="J55" s="51">
        <v>2290092</v>
      </c>
      <c r="K55" s="50">
        <f t="shared" si="16"/>
        <v>4179</v>
      </c>
      <c r="L55" s="49">
        <v>871</v>
      </c>
      <c r="M55" s="48">
        <f>L55/B55</f>
        <v>0.41555343511450382</v>
      </c>
      <c r="N55" s="47">
        <v>2779361</v>
      </c>
      <c r="O55" s="46">
        <f t="shared" si="17"/>
        <v>3191</v>
      </c>
      <c r="P55" s="45">
        <v>1280</v>
      </c>
      <c r="Q55" s="44">
        <f>P55/B55</f>
        <v>0.61068702290076338</v>
      </c>
      <c r="R55" s="43">
        <v>3882240</v>
      </c>
      <c r="S55" s="42">
        <f t="shared" si="18"/>
        <v>3033</v>
      </c>
    </row>
    <row r="56" spans="1:20" x14ac:dyDescent="0.2">
      <c r="A56" s="55" t="s">
        <v>73</v>
      </c>
      <c r="B56" s="54">
        <v>462</v>
      </c>
      <c r="C56" s="114">
        <v>0.93</v>
      </c>
      <c r="D56" s="122">
        <v>0.86</v>
      </c>
      <c r="F56" s="151">
        <f t="shared" si="15"/>
        <v>3476088</v>
      </c>
      <c r="G56" s="123">
        <v>7524</v>
      </c>
      <c r="H56" s="53">
        <v>179</v>
      </c>
      <c r="I56" s="52">
        <f>H56/B56</f>
        <v>0.38744588744588743</v>
      </c>
      <c r="J56" s="51">
        <v>738912</v>
      </c>
      <c r="K56" s="50">
        <f t="shared" si="16"/>
        <v>4128</v>
      </c>
      <c r="L56" s="49">
        <v>193</v>
      </c>
      <c r="M56" s="48">
        <f>L56/B56</f>
        <v>0.41774891774891776</v>
      </c>
      <c r="N56" s="47">
        <v>685729</v>
      </c>
      <c r="O56" s="46">
        <f t="shared" si="17"/>
        <v>3553</v>
      </c>
      <c r="P56" s="45">
        <v>395</v>
      </c>
      <c r="Q56" s="44">
        <f>P56/B56</f>
        <v>0.85497835497835495</v>
      </c>
      <c r="R56" s="43">
        <v>1562225</v>
      </c>
      <c r="S56" s="42">
        <f t="shared" si="18"/>
        <v>3955</v>
      </c>
    </row>
    <row r="57" spans="1:20" x14ac:dyDescent="0.2">
      <c r="A57" s="55" t="s">
        <v>72</v>
      </c>
      <c r="B57" s="54">
        <v>111</v>
      </c>
      <c r="C57" s="114">
        <v>0.94</v>
      </c>
      <c r="D57" s="122">
        <v>0.75</v>
      </c>
      <c r="F57" s="151">
        <f t="shared" si="15"/>
        <v>593184</v>
      </c>
      <c r="G57" s="123">
        <v>5344</v>
      </c>
      <c r="H57" s="53">
        <v>33</v>
      </c>
      <c r="I57" s="52">
        <f>H57/B57</f>
        <v>0.29729729729729731</v>
      </c>
      <c r="J57" s="51">
        <v>157509</v>
      </c>
      <c r="K57" s="50">
        <f t="shared" si="16"/>
        <v>4773</v>
      </c>
      <c r="L57" s="49">
        <v>43</v>
      </c>
      <c r="M57" s="48">
        <f>L57/B57</f>
        <v>0.38738738738738737</v>
      </c>
      <c r="N57" s="47">
        <v>134375</v>
      </c>
      <c r="O57" s="46">
        <f t="shared" si="17"/>
        <v>3125</v>
      </c>
      <c r="P57" s="45">
        <v>74</v>
      </c>
      <c r="Q57" s="44">
        <f>P57/B57</f>
        <v>0.66666666666666663</v>
      </c>
      <c r="R57" s="43">
        <v>151626</v>
      </c>
      <c r="S57" s="42">
        <f t="shared" si="18"/>
        <v>2049</v>
      </c>
    </row>
    <row r="58" spans="1:20" x14ac:dyDescent="0.2">
      <c r="A58" s="55" t="s">
        <v>71</v>
      </c>
      <c r="B58" s="54">
        <v>5354</v>
      </c>
      <c r="C58" s="114">
        <v>0.82</v>
      </c>
      <c r="D58" s="122">
        <v>0.65</v>
      </c>
      <c r="F58" s="151">
        <f t="shared" si="15"/>
        <v>38393534</v>
      </c>
      <c r="G58" s="123">
        <v>7171</v>
      </c>
      <c r="H58" s="53">
        <v>1200</v>
      </c>
      <c r="I58" s="52">
        <f>H58/B58</f>
        <v>0.22413149047441167</v>
      </c>
      <c r="J58" s="51">
        <v>5494800</v>
      </c>
      <c r="K58" s="50">
        <f t="shared" si="16"/>
        <v>4579</v>
      </c>
      <c r="L58" s="49">
        <v>2073</v>
      </c>
      <c r="M58" s="48">
        <f>L58/B58</f>
        <v>0.38718714979454616</v>
      </c>
      <c r="N58" s="47">
        <v>5317245</v>
      </c>
      <c r="O58" s="46">
        <f t="shared" si="17"/>
        <v>2565</v>
      </c>
      <c r="P58" s="45">
        <v>2780</v>
      </c>
      <c r="Q58" s="44">
        <f>P58/B58</f>
        <v>0.51923795293238695</v>
      </c>
      <c r="R58" s="43">
        <v>14305880</v>
      </c>
      <c r="S58" s="42">
        <f t="shared" si="18"/>
        <v>5146</v>
      </c>
    </row>
    <row r="59" spans="1:20" x14ac:dyDescent="0.2">
      <c r="A59" s="41" t="s">
        <v>70</v>
      </c>
      <c r="B59" s="87">
        <f>SUM(B54:B58)</f>
        <v>8284</v>
      </c>
      <c r="C59" s="117">
        <f>AVERAGE(C54:C58)</f>
        <v>0.89200000000000002</v>
      </c>
      <c r="D59" s="126">
        <v>0.68</v>
      </c>
      <c r="E59" s="153">
        <f>B59*D59</f>
        <v>5633.1200000000008</v>
      </c>
      <c r="F59" s="150">
        <f>SUM(F54:F58)</f>
        <v>58145676</v>
      </c>
      <c r="G59" s="127">
        <f>F59/E59</f>
        <v>10322.10852955378</v>
      </c>
      <c r="H59" s="39">
        <f>SUM(H54:H58)</f>
        <v>2053</v>
      </c>
      <c r="I59" s="38">
        <v>0.24</v>
      </c>
      <c r="J59" s="37">
        <f>SUM(J54:J58)</f>
        <v>9110694</v>
      </c>
      <c r="K59" s="36">
        <f t="shared" si="16"/>
        <v>4437.7467121285927</v>
      </c>
      <c r="L59" s="35">
        <f>SUM(L54:L58)</f>
        <v>3295</v>
      </c>
      <c r="M59" s="34">
        <v>0.4</v>
      </c>
      <c r="N59" s="33">
        <f>SUM(N54:N58)</f>
        <v>9331860</v>
      </c>
      <c r="O59" s="32">
        <f t="shared" si="17"/>
        <v>2832.1274658573598</v>
      </c>
      <c r="P59" s="31">
        <f>SUM(P54:P58)</f>
        <v>4745</v>
      </c>
      <c r="Q59" s="30">
        <v>0.56999999999999995</v>
      </c>
      <c r="R59" s="29">
        <f>SUM(R54:R58)</f>
        <v>21116323</v>
      </c>
      <c r="S59" s="28">
        <f t="shared" si="18"/>
        <v>4450.2261327713386</v>
      </c>
    </row>
    <row r="60" spans="1:20" x14ac:dyDescent="0.2">
      <c r="A60" s="55"/>
      <c r="B60" s="54"/>
      <c r="C60" s="137"/>
      <c r="D60" s="131"/>
      <c r="E60" s="131"/>
      <c r="F60" s="131"/>
      <c r="G60" s="132"/>
      <c r="H60" s="85"/>
      <c r="I60" s="138"/>
      <c r="J60" s="139"/>
      <c r="K60" s="140"/>
      <c r="L60" s="85"/>
      <c r="M60" s="138"/>
      <c r="N60" s="141"/>
      <c r="O60" s="140"/>
      <c r="P60" s="85"/>
      <c r="Q60" s="138"/>
      <c r="R60" s="141"/>
      <c r="S60" s="142"/>
    </row>
    <row r="61" spans="1:20" x14ac:dyDescent="0.2">
      <c r="A61" s="86" t="s">
        <v>69</v>
      </c>
      <c r="B61" s="54"/>
      <c r="C61" s="137"/>
      <c r="D61" s="131"/>
      <c r="E61" s="131"/>
      <c r="F61" s="131"/>
      <c r="G61" s="132"/>
      <c r="H61" s="85"/>
      <c r="I61" s="138"/>
      <c r="J61" s="139"/>
      <c r="K61" s="140"/>
      <c r="L61" s="85"/>
      <c r="M61" s="138"/>
      <c r="N61" s="141"/>
      <c r="O61" s="140"/>
      <c r="P61" s="85"/>
      <c r="Q61" s="138"/>
      <c r="R61" s="141"/>
      <c r="S61" s="142"/>
    </row>
    <row r="62" spans="1:20" x14ac:dyDescent="0.2">
      <c r="A62" s="55" t="s">
        <v>68</v>
      </c>
      <c r="B62" s="54">
        <v>382</v>
      </c>
      <c r="C62" s="113">
        <v>0.98</v>
      </c>
      <c r="D62" s="124">
        <v>0.98</v>
      </c>
      <c r="F62" s="151">
        <f t="shared" ref="F62:F87" si="19">B62*G62</f>
        <v>6999004</v>
      </c>
      <c r="G62" s="125">
        <v>18322</v>
      </c>
      <c r="H62" s="70">
        <v>184</v>
      </c>
      <c r="I62" s="69">
        <f t="shared" ref="I62:I87" si="20">H62/B62</f>
        <v>0.48167539267015708</v>
      </c>
      <c r="J62" s="68">
        <v>899760</v>
      </c>
      <c r="K62" s="67">
        <f t="shared" ref="K62:K87" si="21">J62/H62</f>
        <v>4890</v>
      </c>
      <c r="L62" s="66">
        <v>203</v>
      </c>
      <c r="M62" s="65">
        <f t="shared" ref="M62:M87" si="22">L62/B62</f>
        <v>0.53141361256544506</v>
      </c>
      <c r="N62" s="64">
        <v>704816</v>
      </c>
      <c r="O62" s="63">
        <f t="shared" ref="O62:O87" si="23">N62/L62</f>
        <v>3472</v>
      </c>
      <c r="P62" s="62">
        <v>372</v>
      </c>
      <c r="Q62" s="61">
        <f t="shared" ref="Q62:Q87" si="24">P62/B62</f>
        <v>0.97382198952879584</v>
      </c>
      <c r="R62" s="60">
        <v>5229576</v>
      </c>
      <c r="S62" s="59">
        <f t="shared" ref="S62:S87" si="25">R62/P62</f>
        <v>14058</v>
      </c>
      <c r="T62" s="58"/>
    </row>
    <row r="63" spans="1:20" x14ac:dyDescent="0.2">
      <c r="A63" s="55" t="s">
        <v>67</v>
      </c>
      <c r="B63" s="54">
        <v>162</v>
      </c>
      <c r="C63" s="114">
        <v>0.99</v>
      </c>
      <c r="D63" s="122">
        <v>0.98</v>
      </c>
      <c r="F63" s="151">
        <f t="shared" si="19"/>
        <v>2259738</v>
      </c>
      <c r="G63" s="123">
        <v>13949</v>
      </c>
      <c r="H63" s="53">
        <v>67</v>
      </c>
      <c r="I63" s="52">
        <f t="shared" si="20"/>
        <v>0.41358024691358025</v>
      </c>
      <c r="J63" s="51">
        <v>276375</v>
      </c>
      <c r="K63" s="50">
        <f t="shared" si="21"/>
        <v>4125</v>
      </c>
      <c r="L63" s="49">
        <v>67</v>
      </c>
      <c r="M63" s="48">
        <f t="shared" si="22"/>
        <v>0.41358024691358025</v>
      </c>
      <c r="N63" s="47">
        <v>227197</v>
      </c>
      <c r="O63" s="46">
        <f t="shared" si="23"/>
        <v>3391</v>
      </c>
      <c r="P63" s="45">
        <v>159</v>
      </c>
      <c r="Q63" s="44">
        <f t="shared" si="24"/>
        <v>0.98148148148148151</v>
      </c>
      <c r="R63" s="43">
        <v>1714338</v>
      </c>
      <c r="S63" s="42">
        <f t="shared" si="25"/>
        <v>10782</v>
      </c>
    </row>
    <row r="64" spans="1:20" x14ac:dyDescent="0.2">
      <c r="A64" s="55" t="s">
        <v>66</v>
      </c>
      <c r="B64" s="54">
        <v>674</v>
      </c>
      <c r="C64" s="114">
        <v>0.99</v>
      </c>
      <c r="D64" s="122">
        <v>0.99</v>
      </c>
      <c r="F64" s="151">
        <f t="shared" si="19"/>
        <v>10376904</v>
      </c>
      <c r="G64" s="123">
        <v>15396</v>
      </c>
      <c r="H64" s="53">
        <v>198</v>
      </c>
      <c r="I64" s="52">
        <f t="shared" si="20"/>
        <v>0.29376854599406527</v>
      </c>
      <c r="J64" s="51">
        <v>930798</v>
      </c>
      <c r="K64" s="50">
        <f t="shared" si="21"/>
        <v>4701</v>
      </c>
      <c r="L64" s="49">
        <v>221</v>
      </c>
      <c r="M64" s="48">
        <f t="shared" si="22"/>
        <v>0.32789317507418397</v>
      </c>
      <c r="N64" s="47">
        <v>758693</v>
      </c>
      <c r="O64" s="46">
        <f t="shared" si="23"/>
        <v>3433</v>
      </c>
      <c r="P64" s="45">
        <v>668</v>
      </c>
      <c r="Q64" s="44">
        <f t="shared" si="24"/>
        <v>0.99109792284866471</v>
      </c>
      <c r="R64" s="43">
        <v>8610520</v>
      </c>
      <c r="S64" s="42">
        <f t="shared" si="25"/>
        <v>12890</v>
      </c>
    </row>
    <row r="65" spans="1:19" x14ac:dyDescent="0.2">
      <c r="A65" s="55" t="s">
        <v>65</v>
      </c>
      <c r="B65" s="54">
        <v>519</v>
      </c>
      <c r="C65" s="114">
        <v>0.79</v>
      </c>
      <c r="D65" s="122">
        <v>0.59</v>
      </c>
      <c r="F65" s="151">
        <f t="shared" si="19"/>
        <v>13711461</v>
      </c>
      <c r="G65" s="123">
        <v>26419</v>
      </c>
      <c r="H65" s="53">
        <v>71</v>
      </c>
      <c r="I65" s="52">
        <f t="shared" si="20"/>
        <v>0.13680154142581888</v>
      </c>
      <c r="J65" s="51">
        <v>424651</v>
      </c>
      <c r="K65" s="50">
        <f t="shared" si="21"/>
        <v>5981</v>
      </c>
      <c r="L65" s="49">
        <v>31</v>
      </c>
      <c r="M65" s="48">
        <f t="shared" si="22"/>
        <v>5.9730250481695571E-2</v>
      </c>
      <c r="N65" s="47">
        <v>116064</v>
      </c>
      <c r="O65" s="46">
        <f t="shared" si="23"/>
        <v>3744</v>
      </c>
      <c r="P65" s="45">
        <v>305</v>
      </c>
      <c r="Q65" s="44">
        <f t="shared" si="24"/>
        <v>0.58766859344894029</v>
      </c>
      <c r="R65" s="43">
        <v>7517030</v>
      </c>
      <c r="S65" s="42">
        <f t="shared" si="25"/>
        <v>24646</v>
      </c>
    </row>
    <row r="66" spans="1:19" x14ac:dyDescent="0.2">
      <c r="A66" s="55" t="s">
        <v>64</v>
      </c>
      <c r="B66" s="54">
        <v>525</v>
      </c>
      <c r="C66" s="114">
        <v>0.99</v>
      </c>
      <c r="D66" s="122">
        <v>0.99</v>
      </c>
      <c r="F66" s="151">
        <f t="shared" si="19"/>
        <v>10645425</v>
      </c>
      <c r="G66" s="123">
        <v>20277</v>
      </c>
      <c r="H66" s="53">
        <v>139</v>
      </c>
      <c r="I66" s="52">
        <f t="shared" si="20"/>
        <v>0.26476190476190475</v>
      </c>
      <c r="J66" s="51">
        <v>750600</v>
      </c>
      <c r="K66" s="50">
        <f t="shared" si="21"/>
        <v>5400</v>
      </c>
      <c r="L66" s="49">
        <v>156</v>
      </c>
      <c r="M66" s="48">
        <f t="shared" si="22"/>
        <v>0.29714285714285715</v>
      </c>
      <c r="N66" s="47">
        <v>540540</v>
      </c>
      <c r="O66" s="46">
        <f t="shared" si="23"/>
        <v>3465</v>
      </c>
      <c r="P66" s="45">
        <v>521</v>
      </c>
      <c r="Q66" s="44">
        <f t="shared" si="24"/>
        <v>0.99238095238095236</v>
      </c>
      <c r="R66" s="43">
        <v>9273279</v>
      </c>
      <c r="S66" s="42">
        <f t="shared" si="25"/>
        <v>17799</v>
      </c>
    </row>
    <row r="67" spans="1:19" x14ac:dyDescent="0.2">
      <c r="A67" s="55" t="s">
        <v>63</v>
      </c>
      <c r="B67" s="54">
        <v>495</v>
      </c>
      <c r="C67" s="114">
        <v>0.98</v>
      </c>
      <c r="D67" s="122">
        <v>0.97</v>
      </c>
      <c r="F67" s="151">
        <f t="shared" si="19"/>
        <v>8387775</v>
      </c>
      <c r="G67" s="123">
        <v>16945</v>
      </c>
      <c r="H67" s="53">
        <v>132</v>
      </c>
      <c r="I67" s="52">
        <f t="shared" si="20"/>
        <v>0.26666666666666666</v>
      </c>
      <c r="J67" s="51">
        <v>576972</v>
      </c>
      <c r="K67" s="50">
        <f t="shared" si="21"/>
        <v>4371</v>
      </c>
      <c r="L67" s="49">
        <v>172</v>
      </c>
      <c r="M67" s="48">
        <f t="shared" si="22"/>
        <v>0.34747474747474749</v>
      </c>
      <c r="N67" s="47">
        <v>560376</v>
      </c>
      <c r="O67" s="46">
        <f t="shared" si="23"/>
        <v>3258</v>
      </c>
      <c r="P67" s="45">
        <v>479</v>
      </c>
      <c r="Q67" s="44">
        <f t="shared" si="24"/>
        <v>0.96767676767676769</v>
      </c>
      <c r="R67" s="43">
        <v>7013518</v>
      </c>
      <c r="S67" s="42">
        <f t="shared" si="25"/>
        <v>14642</v>
      </c>
    </row>
    <row r="68" spans="1:19" x14ac:dyDescent="0.2">
      <c r="A68" s="55" t="s">
        <v>62</v>
      </c>
      <c r="B68" s="54">
        <v>44</v>
      </c>
      <c r="C68" s="114">
        <v>0.95</v>
      </c>
      <c r="D68" s="122">
        <v>0.95</v>
      </c>
      <c r="F68" s="151">
        <f t="shared" si="19"/>
        <v>471856</v>
      </c>
      <c r="G68" s="123">
        <v>10724</v>
      </c>
      <c r="H68" s="53">
        <v>23</v>
      </c>
      <c r="I68" s="52">
        <f t="shared" si="20"/>
        <v>0.52272727272727271</v>
      </c>
      <c r="J68" s="51">
        <v>85813</v>
      </c>
      <c r="K68" s="50">
        <f t="shared" si="21"/>
        <v>3731</v>
      </c>
      <c r="L68" s="49">
        <v>26</v>
      </c>
      <c r="M68" s="48">
        <f t="shared" si="22"/>
        <v>0.59090909090909094</v>
      </c>
      <c r="N68" s="47">
        <v>97292</v>
      </c>
      <c r="O68" s="46">
        <f t="shared" si="23"/>
        <v>3742</v>
      </c>
      <c r="P68" s="45">
        <v>42</v>
      </c>
      <c r="Q68" s="44">
        <f t="shared" si="24"/>
        <v>0.95454545454545459</v>
      </c>
      <c r="R68" s="43">
        <v>267330</v>
      </c>
      <c r="S68" s="42">
        <f t="shared" si="25"/>
        <v>6365</v>
      </c>
    </row>
    <row r="69" spans="1:19" x14ac:dyDescent="0.2">
      <c r="A69" s="55" t="s">
        <v>61</v>
      </c>
      <c r="B69" s="54">
        <v>722</v>
      </c>
      <c r="C69" s="114">
        <v>1</v>
      </c>
      <c r="D69" s="122">
        <v>0.99</v>
      </c>
      <c r="F69" s="151">
        <f t="shared" si="19"/>
        <v>12587348</v>
      </c>
      <c r="G69" s="123">
        <v>17434</v>
      </c>
      <c r="H69" s="53">
        <v>237</v>
      </c>
      <c r="I69" s="52">
        <f t="shared" si="20"/>
        <v>0.32825484764542934</v>
      </c>
      <c r="J69" s="51">
        <v>1430058</v>
      </c>
      <c r="K69" s="50">
        <f t="shared" si="21"/>
        <v>6034</v>
      </c>
      <c r="L69" s="49">
        <v>252</v>
      </c>
      <c r="M69" s="48">
        <f t="shared" si="22"/>
        <v>0.34903047091412742</v>
      </c>
      <c r="N69" s="47">
        <v>846468</v>
      </c>
      <c r="O69" s="46">
        <f t="shared" si="23"/>
        <v>3359</v>
      </c>
      <c r="P69" s="45">
        <v>718</v>
      </c>
      <c r="Q69" s="44">
        <f t="shared" si="24"/>
        <v>0.9944598337950139</v>
      </c>
      <c r="R69" s="43">
        <v>10241552</v>
      </c>
      <c r="S69" s="42">
        <f t="shared" si="25"/>
        <v>14264</v>
      </c>
    </row>
    <row r="70" spans="1:19" x14ac:dyDescent="0.2">
      <c r="A70" s="55" t="s">
        <v>60</v>
      </c>
      <c r="B70" s="54">
        <v>197</v>
      </c>
      <c r="C70" s="114">
        <v>1</v>
      </c>
      <c r="D70" s="122">
        <v>1</v>
      </c>
      <c r="F70" s="151">
        <f t="shared" si="19"/>
        <v>3750486</v>
      </c>
      <c r="G70" s="123">
        <v>19038</v>
      </c>
      <c r="H70" s="53">
        <v>108</v>
      </c>
      <c r="I70" s="52">
        <f t="shared" si="20"/>
        <v>0.54822335025380708</v>
      </c>
      <c r="J70" s="51">
        <v>529632</v>
      </c>
      <c r="K70" s="50">
        <f t="shared" si="21"/>
        <v>4904</v>
      </c>
      <c r="L70" s="49">
        <v>101</v>
      </c>
      <c r="M70" s="48">
        <f t="shared" si="22"/>
        <v>0.51269035532994922</v>
      </c>
      <c r="N70" s="47">
        <v>364711</v>
      </c>
      <c r="O70" s="46">
        <f t="shared" si="23"/>
        <v>3611</v>
      </c>
      <c r="P70" s="45">
        <v>197</v>
      </c>
      <c r="Q70" s="44">
        <f t="shared" si="24"/>
        <v>1</v>
      </c>
      <c r="R70" s="43">
        <v>2856106</v>
      </c>
      <c r="S70" s="42">
        <f t="shared" si="25"/>
        <v>14498</v>
      </c>
    </row>
    <row r="71" spans="1:19" x14ac:dyDescent="0.2">
      <c r="A71" s="55" t="s">
        <v>59</v>
      </c>
      <c r="B71" s="54">
        <v>16</v>
      </c>
      <c r="C71" s="114">
        <v>1</v>
      </c>
      <c r="D71" s="122">
        <v>1</v>
      </c>
      <c r="F71" s="151">
        <f t="shared" si="19"/>
        <v>59952</v>
      </c>
      <c r="G71" s="123">
        <v>3747</v>
      </c>
      <c r="H71" s="53">
        <v>9</v>
      </c>
      <c r="I71" s="52">
        <f t="shared" si="20"/>
        <v>0.5625</v>
      </c>
      <c r="J71" s="51">
        <v>16299</v>
      </c>
      <c r="K71" s="50">
        <f t="shared" si="21"/>
        <v>1811</v>
      </c>
      <c r="L71" s="49">
        <v>6</v>
      </c>
      <c r="M71" s="48">
        <f t="shared" si="22"/>
        <v>0.375</v>
      </c>
      <c r="N71" s="47">
        <v>11406</v>
      </c>
      <c r="O71" s="46">
        <f t="shared" si="23"/>
        <v>1901</v>
      </c>
      <c r="P71" s="45">
        <v>15</v>
      </c>
      <c r="Q71" s="44">
        <f t="shared" si="24"/>
        <v>0.9375</v>
      </c>
      <c r="R71" s="43">
        <v>32250</v>
      </c>
      <c r="S71" s="42">
        <f t="shared" si="25"/>
        <v>2150</v>
      </c>
    </row>
    <row r="72" spans="1:19" x14ac:dyDescent="0.2">
      <c r="A72" s="55" t="s">
        <v>58</v>
      </c>
      <c r="B72" s="54">
        <v>157</v>
      </c>
      <c r="C72" s="114">
        <v>0.99</v>
      </c>
      <c r="D72" s="122">
        <v>0.98</v>
      </c>
      <c r="F72" s="151">
        <f t="shared" si="19"/>
        <v>2035348</v>
      </c>
      <c r="G72" s="123">
        <v>12964</v>
      </c>
      <c r="H72" s="53">
        <v>75</v>
      </c>
      <c r="I72" s="52">
        <f t="shared" si="20"/>
        <v>0.47770700636942676</v>
      </c>
      <c r="J72" s="51">
        <v>316725</v>
      </c>
      <c r="K72" s="50">
        <f t="shared" si="21"/>
        <v>4223</v>
      </c>
      <c r="L72" s="49">
        <v>65</v>
      </c>
      <c r="M72" s="48">
        <f t="shared" si="22"/>
        <v>0.4140127388535032</v>
      </c>
      <c r="N72" s="47">
        <v>232310</v>
      </c>
      <c r="O72" s="46">
        <f t="shared" si="23"/>
        <v>3574</v>
      </c>
      <c r="P72" s="45">
        <v>154</v>
      </c>
      <c r="Q72" s="44">
        <f t="shared" si="24"/>
        <v>0.98089171974522293</v>
      </c>
      <c r="R72" s="43">
        <v>1447446</v>
      </c>
      <c r="S72" s="42">
        <f t="shared" si="25"/>
        <v>9399</v>
      </c>
    </row>
    <row r="73" spans="1:19" x14ac:dyDescent="0.2">
      <c r="A73" s="55" t="s">
        <v>57</v>
      </c>
      <c r="B73" s="54">
        <v>140</v>
      </c>
      <c r="C73" s="114">
        <v>0.91</v>
      </c>
      <c r="D73" s="122">
        <v>0.86</v>
      </c>
      <c r="F73" s="151">
        <f t="shared" si="19"/>
        <v>758520</v>
      </c>
      <c r="G73" s="123">
        <v>5418</v>
      </c>
      <c r="H73" s="53">
        <v>74</v>
      </c>
      <c r="I73" s="52">
        <f t="shared" si="20"/>
        <v>0.52857142857142858</v>
      </c>
      <c r="J73" s="51">
        <v>251156</v>
      </c>
      <c r="K73" s="50">
        <f t="shared" si="21"/>
        <v>3394</v>
      </c>
      <c r="L73" s="49">
        <v>71</v>
      </c>
      <c r="M73" s="48">
        <f t="shared" si="22"/>
        <v>0.50714285714285712</v>
      </c>
      <c r="N73" s="47">
        <v>125315</v>
      </c>
      <c r="O73" s="46">
        <f t="shared" si="23"/>
        <v>1765</v>
      </c>
      <c r="P73" s="45">
        <v>121</v>
      </c>
      <c r="Q73" s="44">
        <f t="shared" si="24"/>
        <v>0.86428571428571432</v>
      </c>
      <c r="R73" s="43">
        <v>279147</v>
      </c>
      <c r="S73" s="42">
        <f t="shared" si="25"/>
        <v>2307</v>
      </c>
    </row>
    <row r="74" spans="1:19" x14ac:dyDescent="0.2">
      <c r="A74" s="55" t="s">
        <v>56</v>
      </c>
      <c r="B74" s="54">
        <v>733</v>
      </c>
      <c r="C74" s="114">
        <v>0.99</v>
      </c>
      <c r="D74" s="122">
        <v>0.97</v>
      </c>
      <c r="F74" s="151">
        <f t="shared" si="19"/>
        <v>16907378</v>
      </c>
      <c r="G74" s="123">
        <v>23066</v>
      </c>
      <c r="H74" s="53">
        <v>199</v>
      </c>
      <c r="I74" s="52">
        <f t="shared" si="20"/>
        <v>0.27148703956343795</v>
      </c>
      <c r="J74" s="51">
        <v>841372</v>
      </c>
      <c r="K74" s="50">
        <f t="shared" si="21"/>
        <v>4228</v>
      </c>
      <c r="L74" s="49">
        <v>252</v>
      </c>
      <c r="M74" s="48">
        <f t="shared" si="22"/>
        <v>0.34379263301500684</v>
      </c>
      <c r="N74" s="47">
        <v>892080</v>
      </c>
      <c r="O74" s="46">
        <f t="shared" si="23"/>
        <v>3540</v>
      </c>
      <c r="P74" s="45">
        <v>703</v>
      </c>
      <c r="Q74" s="44">
        <f t="shared" si="24"/>
        <v>0.95907230559345158</v>
      </c>
      <c r="R74" s="43">
        <v>14597092</v>
      </c>
      <c r="S74" s="42">
        <f t="shared" si="25"/>
        <v>20764</v>
      </c>
    </row>
    <row r="75" spans="1:19" x14ac:dyDescent="0.2">
      <c r="A75" s="55" t="s">
        <v>55</v>
      </c>
      <c r="B75" s="54">
        <v>513</v>
      </c>
      <c r="C75" s="114">
        <v>0.99</v>
      </c>
      <c r="D75" s="122">
        <v>0.99</v>
      </c>
      <c r="F75" s="151">
        <f t="shared" si="19"/>
        <v>10872009</v>
      </c>
      <c r="G75" s="123">
        <v>21193</v>
      </c>
      <c r="H75" s="53">
        <v>215</v>
      </c>
      <c r="I75" s="52">
        <f t="shared" si="20"/>
        <v>0.41910331384015592</v>
      </c>
      <c r="J75" s="51">
        <v>1100155</v>
      </c>
      <c r="K75" s="50">
        <f t="shared" si="21"/>
        <v>5117</v>
      </c>
      <c r="L75" s="49">
        <v>223</v>
      </c>
      <c r="M75" s="48">
        <f t="shared" si="22"/>
        <v>0.43469785575048731</v>
      </c>
      <c r="N75" s="47">
        <v>790758</v>
      </c>
      <c r="O75" s="46">
        <f t="shared" si="23"/>
        <v>3546</v>
      </c>
      <c r="P75" s="45">
        <v>507</v>
      </c>
      <c r="Q75" s="44">
        <f t="shared" si="24"/>
        <v>0.98830409356725146</v>
      </c>
      <c r="R75" s="43">
        <v>8853740.9999999981</v>
      </c>
      <c r="S75" s="42">
        <f t="shared" si="25"/>
        <v>17462.999999999996</v>
      </c>
    </row>
    <row r="76" spans="1:19" x14ac:dyDescent="0.2">
      <c r="A76" s="55" t="s">
        <v>54</v>
      </c>
      <c r="B76" s="54">
        <v>478</v>
      </c>
      <c r="C76" s="114">
        <v>0.8</v>
      </c>
      <c r="D76" s="122">
        <v>0.74</v>
      </c>
      <c r="F76" s="151">
        <f t="shared" si="19"/>
        <v>14225280</v>
      </c>
      <c r="G76" s="123">
        <v>29760</v>
      </c>
      <c r="H76" s="53">
        <v>84</v>
      </c>
      <c r="I76" s="52">
        <f t="shared" si="20"/>
        <v>0.17573221757322174</v>
      </c>
      <c r="J76" s="51">
        <v>445032</v>
      </c>
      <c r="K76" s="50">
        <f t="shared" si="21"/>
        <v>5298</v>
      </c>
      <c r="L76" s="49">
        <v>30</v>
      </c>
      <c r="M76" s="48">
        <f t="shared" si="22"/>
        <v>6.2761506276150625E-2</v>
      </c>
      <c r="N76" s="47">
        <v>108330</v>
      </c>
      <c r="O76" s="46">
        <f t="shared" si="23"/>
        <v>3611</v>
      </c>
      <c r="P76" s="45">
        <v>354</v>
      </c>
      <c r="Q76" s="44">
        <f t="shared" si="24"/>
        <v>0.7405857740585774</v>
      </c>
      <c r="R76" s="43">
        <v>9981738</v>
      </c>
      <c r="S76" s="42">
        <f t="shared" si="25"/>
        <v>28197</v>
      </c>
    </row>
    <row r="77" spans="1:19" x14ac:dyDescent="0.2">
      <c r="A77" s="55" t="s">
        <v>53</v>
      </c>
      <c r="B77" s="54">
        <v>172</v>
      </c>
      <c r="C77" s="114">
        <v>0.87</v>
      </c>
      <c r="D77" s="122">
        <v>0.78</v>
      </c>
      <c r="F77" s="151">
        <f t="shared" si="19"/>
        <v>939120</v>
      </c>
      <c r="G77" s="123">
        <v>5460</v>
      </c>
      <c r="H77" s="53">
        <v>64</v>
      </c>
      <c r="I77" s="52">
        <f t="shared" si="20"/>
        <v>0.37209302325581395</v>
      </c>
      <c r="J77" s="51">
        <v>190144</v>
      </c>
      <c r="K77" s="50">
        <f t="shared" si="21"/>
        <v>2971</v>
      </c>
      <c r="L77" s="49">
        <v>16</v>
      </c>
      <c r="M77" s="48">
        <f t="shared" si="22"/>
        <v>9.3023255813953487E-2</v>
      </c>
      <c r="N77" s="47">
        <v>57456</v>
      </c>
      <c r="O77" s="46">
        <f t="shared" si="23"/>
        <v>3591</v>
      </c>
      <c r="P77" s="45">
        <v>132</v>
      </c>
      <c r="Q77" s="44">
        <f t="shared" si="24"/>
        <v>0.76744186046511631</v>
      </c>
      <c r="R77" s="43">
        <v>484044</v>
      </c>
      <c r="S77" s="42">
        <f t="shared" si="25"/>
        <v>3667</v>
      </c>
    </row>
    <row r="78" spans="1:19" x14ac:dyDescent="0.2">
      <c r="A78" s="55" t="s">
        <v>52</v>
      </c>
      <c r="B78" s="54">
        <v>83</v>
      </c>
      <c r="C78" s="114">
        <v>0.92</v>
      </c>
      <c r="D78" s="122">
        <v>0.89</v>
      </c>
      <c r="F78" s="151">
        <f t="shared" si="19"/>
        <v>1080162</v>
      </c>
      <c r="G78" s="123">
        <v>13014</v>
      </c>
      <c r="H78" s="53">
        <v>37</v>
      </c>
      <c r="I78" s="52">
        <f t="shared" si="20"/>
        <v>0.44578313253012047</v>
      </c>
      <c r="J78" s="51">
        <v>149517</v>
      </c>
      <c r="K78" s="50">
        <f t="shared" si="21"/>
        <v>4041</v>
      </c>
      <c r="L78" s="49">
        <v>17</v>
      </c>
      <c r="M78" s="48">
        <f t="shared" si="22"/>
        <v>0.20481927710843373</v>
      </c>
      <c r="N78" s="47">
        <v>60826</v>
      </c>
      <c r="O78" s="46">
        <f t="shared" si="23"/>
        <v>3578</v>
      </c>
      <c r="P78" s="45">
        <v>74</v>
      </c>
      <c r="Q78" s="44">
        <f t="shared" si="24"/>
        <v>0.89156626506024095</v>
      </c>
      <c r="R78" s="43">
        <v>752728</v>
      </c>
      <c r="S78" s="42">
        <f t="shared" si="25"/>
        <v>10172</v>
      </c>
    </row>
    <row r="79" spans="1:19" x14ac:dyDescent="0.2">
      <c r="A79" s="55" t="s">
        <v>51</v>
      </c>
      <c r="B79" s="54">
        <v>258</v>
      </c>
      <c r="C79" s="114">
        <v>0.99</v>
      </c>
      <c r="D79" s="122">
        <v>0.99</v>
      </c>
      <c r="F79" s="151">
        <f t="shared" si="19"/>
        <v>1816836</v>
      </c>
      <c r="G79" s="123">
        <v>7042</v>
      </c>
      <c r="H79" s="53">
        <v>131</v>
      </c>
      <c r="I79" s="52">
        <f t="shared" si="20"/>
        <v>0.50775193798449614</v>
      </c>
      <c r="J79" s="51">
        <v>513913</v>
      </c>
      <c r="K79" s="50">
        <f t="shared" si="21"/>
        <v>3923</v>
      </c>
      <c r="L79" s="49">
        <v>84</v>
      </c>
      <c r="M79" s="48">
        <f t="shared" si="22"/>
        <v>0.32558139534883723</v>
      </c>
      <c r="N79" s="47">
        <v>216216</v>
      </c>
      <c r="O79" s="46">
        <f t="shared" si="23"/>
        <v>2574</v>
      </c>
      <c r="P79" s="45">
        <v>255</v>
      </c>
      <c r="Q79" s="44">
        <f t="shared" si="24"/>
        <v>0.98837209302325579</v>
      </c>
      <c r="R79" s="43">
        <v>1072530</v>
      </c>
      <c r="S79" s="42">
        <f t="shared" si="25"/>
        <v>4206</v>
      </c>
    </row>
    <row r="80" spans="1:19" x14ac:dyDescent="0.2">
      <c r="A80" s="55" t="s">
        <v>50</v>
      </c>
      <c r="B80" s="54">
        <v>452</v>
      </c>
      <c r="C80" s="114">
        <v>1</v>
      </c>
      <c r="D80" s="122">
        <v>1</v>
      </c>
      <c r="F80" s="151">
        <f t="shared" si="19"/>
        <v>6349244</v>
      </c>
      <c r="G80" s="123">
        <v>14047</v>
      </c>
      <c r="H80" s="53">
        <v>170</v>
      </c>
      <c r="I80" s="52">
        <f t="shared" si="20"/>
        <v>0.37610619469026546</v>
      </c>
      <c r="J80" s="51">
        <v>671670</v>
      </c>
      <c r="K80" s="50">
        <f t="shared" si="21"/>
        <v>3951</v>
      </c>
      <c r="L80" s="49">
        <v>198</v>
      </c>
      <c r="M80" s="48">
        <f t="shared" si="22"/>
        <v>0.43805309734513276</v>
      </c>
      <c r="N80" s="47">
        <v>686466</v>
      </c>
      <c r="O80" s="46">
        <f t="shared" si="23"/>
        <v>3467</v>
      </c>
      <c r="P80" s="45">
        <v>450</v>
      </c>
      <c r="Q80" s="44">
        <f t="shared" si="24"/>
        <v>0.99557522123893805</v>
      </c>
      <c r="R80" s="43">
        <v>4977000</v>
      </c>
      <c r="S80" s="42">
        <f t="shared" si="25"/>
        <v>11060</v>
      </c>
    </row>
    <row r="81" spans="1:20" x14ac:dyDescent="0.2">
      <c r="A81" s="55" t="s">
        <v>49</v>
      </c>
      <c r="B81" s="54">
        <v>6</v>
      </c>
      <c r="C81" s="114">
        <v>1</v>
      </c>
      <c r="D81" s="122">
        <v>1</v>
      </c>
      <c r="F81" s="151">
        <f t="shared" si="19"/>
        <v>22032</v>
      </c>
      <c r="G81" s="123">
        <v>3672</v>
      </c>
      <c r="H81" s="53">
        <v>3</v>
      </c>
      <c r="I81" s="52">
        <f t="shared" si="20"/>
        <v>0.5</v>
      </c>
      <c r="J81" s="51">
        <v>14100</v>
      </c>
      <c r="K81" s="50">
        <f t="shared" si="21"/>
        <v>4700</v>
      </c>
      <c r="L81" s="49">
        <v>2</v>
      </c>
      <c r="M81" s="48">
        <f t="shared" si="22"/>
        <v>0.33333333333333331</v>
      </c>
      <c r="N81" s="47">
        <v>2332</v>
      </c>
      <c r="O81" s="46">
        <f t="shared" si="23"/>
        <v>1166</v>
      </c>
      <c r="P81" s="45">
        <v>5</v>
      </c>
      <c r="Q81" s="44">
        <f t="shared" si="24"/>
        <v>0.83333333333333337</v>
      </c>
      <c r="R81" s="43">
        <v>5600</v>
      </c>
      <c r="S81" s="42">
        <f t="shared" si="25"/>
        <v>1120</v>
      </c>
    </row>
    <row r="82" spans="1:20" x14ac:dyDescent="0.2">
      <c r="A82" s="55" t="s">
        <v>48</v>
      </c>
      <c r="B82" s="54">
        <v>24</v>
      </c>
      <c r="C82" s="114">
        <v>1</v>
      </c>
      <c r="D82" s="122">
        <v>1</v>
      </c>
      <c r="F82" s="151">
        <f t="shared" si="19"/>
        <v>250344</v>
      </c>
      <c r="G82" s="123">
        <v>10431</v>
      </c>
      <c r="H82" s="53">
        <v>17</v>
      </c>
      <c r="I82" s="52">
        <f t="shared" si="20"/>
        <v>0.70833333333333337</v>
      </c>
      <c r="J82" s="51">
        <v>70703</v>
      </c>
      <c r="K82" s="50">
        <f t="shared" si="21"/>
        <v>4159</v>
      </c>
      <c r="L82" s="49">
        <v>16</v>
      </c>
      <c r="M82" s="48">
        <f t="shared" si="22"/>
        <v>0.66666666666666663</v>
      </c>
      <c r="N82" s="47">
        <v>40032</v>
      </c>
      <c r="O82" s="46">
        <f t="shared" si="23"/>
        <v>2502</v>
      </c>
      <c r="P82" s="45">
        <v>24</v>
      </c>
      <c r="Q82" s="44">
        <f t="shared" si="24"/>
        <v>1</v>
      </c>
      <c r="R82" s="43">
        <v>139608</v>
      </c>
      <c r="S82" s="42">
        <f t="shared" si="25"/>
        <v>5817</v>
      </c>
    </row>
    <row r="83" spans="1:20" x14ac:dyDescent="0.2">
      <c r="A83" s="55" t="s">
        <v>47</v>
      </c>
      <c r="B83" s="54">
        <v>495</v>
      </c>
      <c r="C83" s="114">
        <v>1</v>
      </c>
      <c r="D83" s="122">
        <v>1</v>
      </c>
      <c r="F83" s="151">
        <f t="shared" si="19"/>
        <v>10329660</v>
      </c>
      <c r="G83" s="123">
        <v>20868</v>
      </c>
      <c r="H83" s="53">
        <v>130</v>
      </c>
      <c r="I83" s="52">
        <f t="shared" si="20"/>
        <v>0.26262626262626265</v>
      </c>
      <c r="J83" s="51">
        <v>741390</v>
      </c>
      <c r="K83" s="50">
        <f t="shared" si="21"/>
        <v>5703</v>
      </c>
      <c r="L83" s="49">
        <v>141</v>
      </c>
      <c r="M83" s="48">
        <f t="shared" si="22"/>
        <v>0.28484848484848485</v>
      </c>
      <c r="N83" s="47">
        <v>526071</v>
      </c>
      <c r="O83" s="46">
        <f t="shared" si="23"/>
        <v>3731</v>
      </c>
      <c r="P83" s="45">
        <v>493</v>
      </c>
      <c r="Q83" s="44">
        <f t="shared" si="24"/>
        <v>0.99595959595959593</v>
      </c>
      <c r="R83" s="43">
        <v>9020421</v>
      </c>
      <c r="S83" s="42">
        <f t="shared" si="25"/>
        <v>18297</v>
      </c>
    </row>
    <row r="84" spans="1:20" x14ac:dyDescent="0.2">
      <c r="A84" s="55" t="s">
        <v>46</v>
      </c>
      <c r="B84" s="54">
        <v>373</v>
      </c>
      <c r="C84" s="114">
        <v>0.99</v>
      </c>
      <c r="D84" s="122">
        <v>0.99</v>
      </c>
      <c r="F84" s="151">
        <f t="shared" si="19"/>
        <v>5980682</v>
      </c>
      <c r="G84" s="123">
        <v>16034</v>
      </c>
      <c r="H84" s="53">
        <v>118</v>
      </c>
      <c r="I84" s="52">
        <f t="shared" si="20"/>
        <v>0.3163538873994638</v>
      </c>
      <c r="J84" s="51">
        <v>527460</v>
      </c>
      <c r="K84" s="50">
        <f t="shared" si="21"/>
        <v>4470</v>
      </c>
      <c r="L84" s="49">
        <v>97</v>
      </c>
      <c r="M84" s="48">
        <f t="shared" si="22"/>
        <v>0.26005361930294907</v>
      </c>
      <c r="N84" s="47">
        <v>326211</v>
      </c>
      <c r="O84" s="46">
        <f t="shared" si="23"/>
        <v>3363</v>
      </c>
      <c r="P84" s="45">
        <v>365</v>
      </c>
      <c r="Q84" s="44">
        <f t="shared" si="24"/>
        <v>0.97855227882037532</v>
      </c>
      <c r="R84" s="43">
        <v>5078610</v>
      </c>
      <c r="S84" s="42">
        <f t="shared" si="25"/>
        <v>13914</v>
      </c>
    </row>
    <row r="85" spans="1:20" x14ac:dyDescent="0.2">
      <c r="A85" s="55" t="s">
        <v>45</v>
      </c>
      <c r="B85" s="54">
        <v>443</v>
      </c>
      <c r="C85" s="114">
        <v>0.99</v>
      </c>
      <c r="D85" s="122">
        <v>0.99</v>
      </c>
      <c r="F85" s="151">
        <f t="shared" si="19"/>
        <v>8196829</v>
      </c>
      <c r="G85" s="123">
        <v>18503</v>
      </c>
      <c r="H85" s="53">
        <v>302</v>
      </c>
      <c r="I85" s="52">
        <f t="shared" si="20"/>
        <v>0.68171557562076746</v>
      </c>
      <c r="J85" s="51">
        <v>1451110</v>
      </c>
      <c r="K85" s="50">
        <f t="shared" si="21"/>
        <v>4805</v>
      </c>
      <c r="L85" s="49">
        <v>254</v>
      </c>
      <c r="M85" s="48">
        <f t="shared" si="22"/>
        <v>0.57336343115124155</v>
      </c>
      <c r="N85" s="47">
        <v>797814</v>
      </c>
      <c r="O85" s="46">
        <f t="shared" si="23"/>
        <v>3141</v>
      </c>
      <c r="P85" s="45">
        <v>440</v>
      </c>
      <c r="Q85" s="44">
        <f t="shared" si="24"/>
        <v>0.99322799097065462</v>
      </c>
      <c r="R85" s="43">
        <v>5892480</v>
      </c>
      <c r="S85" s="42">
        <f t="shared" si="25"/>
        <v>13392</v>
      </c>
    </row>
    <row r="86" spans="1:20" x14ac:dyDescent="0.2">
      <c r="A86" s="55" t="s">
        <v>44</v>
      </c>
      <c r="B86" s="54">
        <v>739</v>
      </c>
      <c r="C86" s="114">
        <v>0.89</v>
      </c>
      <c r="D86" s="122">
        <v>0.87</v>
      </c>
      <c r="F86" s="151">
        <f t="shared" si="19"/>
        <v>15908453</v>
      </c>
      <c r="G86" s="123">
        <v>21527</v>
      </c>
      <c r="H86" s="53">
        <v>94</v>
      </c>
      <c r="I86" s="52">
        <f t="shared" si="20"/>
        <v>0.12719891745602166</v>
      </c>
      <c r="J86" s="51">
        <v>520948</v>
      </c>
      <c r="K86" s="50">
        <f t="shared" si="21"/>
        <v>5542</v>
      </c>
      <c r="L86" s="49">
        <v>90</v>
      </c>
      <c r="M86" s="48">
        <f t="shared" si="22"/>
        <v>0.12178619756427606</v>
      </c>
      <c r="N86" s="47">
        <v>313740</v>
      </c>
      <c r="O86" s="46">
        <f t="shared" si="23"/>
        <v>3486</v>
      </c>
      <c r="P86" s="45">
        <v>642</v>
      </c>
      <c r="Q86" s="44">
        <f t="shared" si="24"/>
        <v>0.86874154262516912</v>
      </c>
      <c r="R86" s="43">
        <v>12985734</v>
      </c>
      <c r="S86" s="42">
        <f t="shared" si="25"/>
        <v>20227</v>
      </c>
    </row>
    <row r="87" spans="1:20" x14ac:dyDescent="0.2">
      <c r="A87" s="55" t="s">
        <v>43</v>
      </c>
      <c r="B87" s="54">
        <v>1324</v>
      </c>
      <c r="C87" s="116">
        <v>0.98</v>
      </c>
      <c r="D87" s="128">
        <v>0.96</v>
      </c>
      <c r="F87" s="151">
        <f t="shared" si="19"/>
        <v>20005640</v>
      </c>
      <c r="G87" s="129">
        <v>15110</v>
      </c>
      <c r="H87" s="99">
        <v>262</v>
      </c>
      <c r="I87" s="98">
        <f t="shared" si="20"/>
        <v>0.19788519637462235</v>
      </c>
      <c r="J87" s="97">
        <v>1199174</v>
      </c>
      <c r="K87" s="96">
        <f t="shared" si="21"/>
        <v>4577</v>
      </c>
      <c r="L87" s="95">
        <v>302</v>
      </c>
      <c r="M87" s="94">
        <f t="shared" si="22"/>
        <v>0.22809667673716011</v>
      </c>
      <c r="N87" s="93">
        <v>972138</v>
      </c>
      <c r="O87" s="92">
        <f t="shared" si="23"/>
        <v>3219</v>
      </c>
      <c r="P87" s="91">
        <v>1264</v>
      </c>
      <c r="Q87" s="90">
        <f t="shared" si="24"/>
        <v>0.9546827794561934</v>
      </c>
      <c r="R87" s="89">
        <v>17062736</v>
      </c>
      <c r="S87" s="88">
        <f t="shared" si="25"/>
        <v>13499</v>
      </c>
    </row>
    <row r="88" spans="1:20" x14ac:dyDescent="0.2">
      <c r="A88" s="41" t="s">
        <v>42</v>
      </c>
      <c r="B88" s="87">
        <f>SUM(B62:B87)</f>
        <v>10126</v>
      </c>
      <c r="C88" s="115">
        <f>AVERAGE(C62:C87)</f>
        <v>0.96076923076923082</v>
      </c>
      <c r="D88" s="126">
        <f>AVERAGE(D62:D87)</f>
        <v>0.94038461538461537</v>
      </c>
      <c r="E88" s="153">
        <f>B88*D88</f>
        <v>9522.334615384616</v>
      </c>
      <c r="F88" s="150">
        <f>SUM(F62:F87)</f>
        <v>184927486</v>
      </c>
      <c r="G88" s="127">
        <f>F88/E88</f>
        <v>19420.393576720639</v>
      </c>
      <c r="H88" s="39">
        <f>SUM(H62:H87)</f>
        <v>3143</v>
      </c>
      <c r="I88" s="38">
        <v>0.31</v>
      </c>
      <c r="J88" s="37">
        <f>SUM(J62:J87)</f>
        <v>14925527</v>
      </c>
      <c r="K88" s="36">
        <f>J88/H88</f>
        <v>4748.8154629335031</v>
      </c>
      <c r="L88" s="35">
        <f>SUM(L62:L87)</f>
        <v>3093</v>
      </c>
      <c r="M88" s="34">
        <v>0.31</v>
      </c>
      <c r="N88" s="33">
        <f>SUM(N62:N87)</f>
        <v>10375658</v>
      </c>
      <c r="O88" s="32">
        <f>N88/L88</f>
        <v>3354.5612673779501</v>
      </c>
      <c r="P88" s="31">
        <f>SUM(P62:P87)</f>
        <v>9459</v>
      </c>
      <c r="Q88" s="30">
        <f>AVERAGE(Q62:Q87)</f>
        <v>0.93004713707342923</v>
      </c>
      <c r="R88" s="29">
        <f>SUM(R62:R87)</f>
        <v>145386154</v>
      </c>
      <c r="S88" s="28">
        <f>R88/P88</f>
        <v>15370.13997251295</v>
      </c>
    </row>
    <row r="89" spans="1:20" x14ac:dyDescent="0.2">
      <c r="A89" s="55"/>
      <c r="B89" s="54"/>
      <c r="C89" s="137"/>
      <c r="D89" s="131"/>
      <c r="E89" s="131"/>
      <c r="F89" s="131"/>
      <c r="G89" s="132"/>
      <c r="H89" s="85"/>
      <c r="I89" s="138"/>
      <c r="J89" s="139"/>
      <c r="K89" s="140"/>
      <c r="L89" s="85"/>
      <c r="M89" s="138"/>
      <c r="N89" s="141"/>
      <c r="O89" s="140"/>
      <c r="P89" s="85"/>
      <c r="Q89" s="138"/>
      <c r="R89" s="141"/>
      <c r="S89" s="142"/>
    </row>
    <row r="90" spans="1:20" x14ac:dyDescent="0.2">
      <c r="A90" s="86" t="s">
        <v>41</v>
      </c>
      <c r="B90" s="54"/>
      <c r="C90" s="137"/>
      <c r="D90" s="131"/>
      <c r="E90" s="131"/>
      <c r="F90" s="131"/>
      <c r="G90" s="132"/>
      <c r="H90" s="85"/>
      <c r="I90" s="138"/>
      <c r="J90" s="139"/>
      <c r="K90" s="140"/>
      <c r="L90" s="85"/>
      <c r="M90" s="138"/>
      <c r="N90" s="141"/>
      <c r="O90" s="140"/>
      <c r="P90" s="85"/>
      <c r="Q90" s="138"/>
      <c r="R90" s="141"/>
      <c r="S90" s="142"/>
    </row>
    <row r="91" spans="1:20" x14ac:dyDescent="0.2">
      <c r="A91" s="55" t="s">
        <v>40</v>
      </c>
      <c r="B91" s="54">
        <v>825</v>
      </c>
      <c r="C91" s="113">
        <v>0.88</v>
      </c>
      <c r="D91" s="124">
        <v>0.61</v>
      </c>
      <c r="F91" s="151">
        <f t="shared" ref="F91:F97" si="26">B91*G91</f>
        <v>4274325</v>
      </c>
      <c r="G91" s="125">
        <v>5181</v>
      </c>
      <c r="H91" s="70">
        <v>301</v>
      </c>
      <c r="I91" s="69">
        <f t="shared" ref="I91:I97" si="27">H91/B91</f>
        <v>0.36484848484848487</v>
      </c>
      <c r="J91" s="68">
        <v>1351791</v>
      </c>
      <c r="K91" s="67">
        <f t="shared" ref="K91:K97" si="28">J91/H91</f>
        <v>4491</v>
      </c>
      <c r="L91" s="66">
        <v>346</v>
      </c>
      <c r="M91" s="65">
        <f t="shared" ref="M91:M97" si="29">L91/B91</f>
        <v>0.41939393939393937</v>
      </c>
      <c r="N91" s="64">
        <v>723832</v>
      </c>
      <c r="O91" s="63">
        <f t="shared" ref="O91:O97" si="30">N91/L91</f>
        <v>2092</v>
      </c>
      <c r="P91" s="62">
        <v>223</v>
      </c>
      <c r="Q91" s="61">
        <f t="shared" ref="Q91:Q97" si="31">P91/B91</f>
        <v>0.27030303030303032</v>
      </c>
      <c r="R91" s="60">
        <v>530517</v>
      </c>
      <c r="S91" s="59">
        <f t="shared" ref="S91:S97" si="32">R91/P91</f>
        <v>2379</v>
      </c>
      <c r="T91" s="58"/>
    </row>
    <row r="92" spans="1:20" x14ac:dyDescent="0.2">
      <c r="A92" s="55" t="s">
        <v>39</v>
      </c>
      <c r="B92" s="54">
        <v>51</v>
      </c>
      <c r="C92" s="114">
        <v>0.92</v>
      </c>
      <c r="D92" s="122">
        <v>0.84</v>
      </c>
      <c r="F92" s="151">
        <f t="shared" si="26"/>
        <v>270810</v>
      </c>
      <c r="G92" s="123">
        <v>5310</v>
      </c>
      <c r="H92" s="53">
        <v>40</v>
      </c>
      <c r="I92" s="52">
        <f t="shared" si="27"/>
        <v>0.78431372549019607</v>
      </c>
      <c r="J92" s="51">
        <v>188400</v>
      </c>
      <c r="K92" s="50">
        <f t="shared" si="28"/>
        <v>4710</v>
      </c>
      <c r="L92" s="49">
        <v>42</v>
      </c>
      <c r="M92" s="48">
        <f t="shared" si="29"/>
        <v>0.82352941176470584</v>
      </c>
      <c r="N92" s="47">
        <v>39102</v>
      </c>
      <c r="O92" s="46">
        <f t="shared" si="30"/>
        <v>931</v>
      </c>
      <c r="P92" s="45">
        <v>1</v>
      </c>
      <c r="Q92" s="44">
        <f t="shared" si="31"/>
        <v>1.9607843137254902E-2</v>
      </c>
      <c r="R92" s="43">
        <v>800</v>
      </c>
      <c r="S92" s="42">
        <f t="shared" si="32"/>
        <v>800</v>
      </c>
    </row>
    <row r="93" spans="1:20" x14ac:dyDescent="0.2">
      <c r="A93" s="55" t="s">
        <v>38</v>
      </c>
      <c r="B93" s="54">
        <v>1073</v>
      </c>
      <c r="C93" s="114">
        <v>0.88</v>
      </c>
      <c r="D93" s="122">
        <v>0.6</v>
      </c>
      <c r="F93" s="151">
        <f t="shared" si="26"/>
        <v>4495870</v>
      </c>
      <c r="G93" s="123">
        <v>4190</v>
      </c>
      <c r="H93" s="53">
        <v>369</v>
      </c>
      <c r="I93" s="52">
        <f t="shared" si="27"/>
        <v>0.34389561975768873</v>
      </c>
      <c r="J93" s="51">
        <v>1499616</v>
      </c>
      <c r="K93" s="50">
        <f t="shared" si="28"/>
        <v>4064</v>
      </c>
      <c r="L93" s="49">
        <v>314</v>
      </c>
      <c r="M93" s="48">
        <f t="shared" si="29"/>
        <v>0.29263746505125815</v>
      </c>
      <c r="N93" s="47">
        <v>639304</v>
      </c>
      <c r="O93" s="46">
        <f t="shared" si="30"/>
        <v>2036</v>
      </c>
      <c r="P93" s="45">
        <v>311</v>
      </c>
      <c r="Q93" s="44">
        <f t="shared" si="31"/>
        <v>0.28984156570363467</v>
      </c>
      <c r="R93" s="43">
        <v>567575</v>
      </c>
      <c r="S93" s="42">
        <f t="shared" si="32"/>
        <v>1825</v>
      </c>
    </row>
    <row r="94" spans="1:20" x14ac:dyDescent="0.2">
      <c r="A94" s="55" t="s">
        <v>37</v>
      </c>
      <c r="B94" s="54">
        <v>2525</v>
      </c>
      <c r="C94" s="114">
        <v>0.86</v>
      </c>
      <c r="D94" s="122">
        <v>0.55000000000000004</v>
      </c>
      <c r="F94" s="151">
        <f t="shared" si="26"/>
        <v>10781750</v>
      </c>
      <c r="G94" s="123">
        <v>4270</v>
      </c>
      <c r="H94" s="53">
        <v>813</v>
      </c>
      <c r="I94" s="52">
        <f t="shared" si="27"/>
        <v>0.32198019801980199</v>
      </c>
      <c r="J94" s="51">
        <v>3346308</v>
      </c>
      <c r="K94" s="50">
        <f t="shared" si="28"/>
        <v>4116</v>
      </c>
      <c r="L94" s="49">
        <v>890</v>
      </c>
      <c r="M94" s="48">
        <f t="shared" si="29"/>
        <v>0.35247524752475246</v>
      </c>
      <c r="N94" s="47">
        <v>1553050</v>
      </c>
      <c r="O94" s="46">
        <f t="shared" si="30"/>
        <v>1745</v>
      </c>
      <c r="P94" s="45">
        <v>555</v>
      </c>
      <c r="Q94" s="44">
        <f t="shared" si="31"/>
        <v>0.2198019801980198</v>
      </c>
      <c r="R94" s="43">
        <v>1010100</v>
      </c>
      <c r="S94" s="42">
        <f t="shared" si="32"/>
        <v>1820</v>
      </c>
    </row>
    <row r="95" spans="1:20" x14ac:dyDescent="0.2">
      <c r="A95" s="55" t="s">
        <v>36</v>
      </c>
      <c r="B95" s="54">
        <v>1838</v>
      </c>
      <c r="C95" s="114">
        <v>0.84</v>
      </c>
      <c r="D95" s="122">
        <v>0.55000000000000004</v>
      </c>
      <c r="F95" s="151">
        <f t="shared" si="26"/>
        <v>9024580</v>
      </c>
      <c r="G95" s="123">
        <v>4910</v>
      </c>
      <c r="H95" s="53">
        <v>676</v>
      </c>
      <c r="I95" s="52">
        <f t="shared" si="27"/>
        <v>0.36779107725788901</v>
      </c>
      <c r="J95" s="51">
        <v>2802696</v>
      </c>
      <c r="K95" s="50">
        <f t="shared" si="28"/>
        <v>4146</v>
      </c>
      <c r="L95" s="49">
        <v>748</v>
      </c>
      <c r="M95" s="48">
        <f t="shared" si="29"/>
        <v>0.40696409140369966</v>
      </c>
      <c r="N95" s="47">
        <v>1226720</v>
      </c>
      <c r="O95" s="46">
        <f t="shared" si="30"/>
        <v>1640</v>
      </c>
      <c r="P95" s="45">
        <v>312</v>
      </c>
      <c r="Q95" s="44">
        <f t="shared" si="31"/>
        <v>0.16974972796517954</v>
      </c>
      <c r="R95" s="43">
        <v>924768</v>
      </c>
      <c r="S95" s="42">
        <f t="shared" si="32"/>
        <v>2964</v>
      </c>
    </row>
    <row r="96" spans="1:20" x14ac:dyDescent="0.2">
      <c r="A96" s="55" t="s">
        <v>35</v>
      </c>
      <c r="B96" s="54">
        <v>405</v>
      </c>
      <c r="C96" s="114">
        <v>0.96</v>
      </c>
      <c r="D96" s="122">
        <v>0.8</v>
      </c>
      <c r="F96" s="151">
        <f t="shared" si="26"/>
        <v>1929015</v>
      </c>
      <c r="G96" s="123">
        <v>4763</v>
      </c>
      <c r="H96" s="53">
        <v>159</v>
      </c>
      <c r="I96" s="52">
        <f t="shared" si="27"/>
        <v>0.3925925925925926</v>
      </c>
      <c r="J96" s="51">
        <v>686244</v>
      </c>
      <c r="K96" s="50">
        <f t="shared" si="28"/>
        <v>4316</v>
      </c>
      <c r="L96" s="49">
        <v>163</v>
      </c>
      <c r="M96" s="48">
        <f t="shared" si="29"/>
        <v>0.40246913580246912</v>
      </c>
      <c r="N96" s="47">
        <v>324859</v>
      </c>
      <c r="O96" s="46">
        <f t="shared" si="30"/>
        <v>1993</v>
      </c>
      <c r="P96" s="45">
        <v>230</v>
      </c>
      <c r="Q96" s="44">
        <f t="shared" si="31"/>
        <v>0.5679012345679012</v>
      </c>
      <c r="R96" s="43">
        <v>537050</v>
      </c>
      <c r="S96" s="42">
        <f t="shared" si="32"/>
        <v>2335</v>
      </c>
    </row>
    <row r="97" spans="1:20" x14ac:dyDescent="0.2">
      <c r="A97" s="55" t="s">
        <v>34</v>
      </c>
      <c r="B97" s="54">
        <v>1860</v>
      </c>
      <c r="C97" s="114">
        <v>0.88</v>
      </c>
      <c r="D97" s="122">
        <v>0.63</v>
      </c>
      <c r="F97" s="151">
        <f t="shared" si="26"/>
        <v>6642060</v>
      </c>
      <c r="G97" s="123">
        <v>3571</v>
      </c>
      <c r="H97" s="53">
        <v>479</v>
      </c>
      <c r="I97" s="52">
        <f t="shared" si="27"/>
        <v>0.25752688172043009</v>
      </c>
      <c r="J97" s="51">
        <v>1714820</v>
      </c>
      <c r="K97" s="50">
        <f t="shared" si="28"/>
        <v>3580</v>
      </c>
      <c r="L97" s="49">
        <v>447</v>
      </c>
      <c r="M97" s="48">
        <f t="shared" si="29"/>
        <v>0.24032258064516129</v>
      </c>
      <c r="N97" s="47">
        <v>1140744</v>
      </c>
      <c r="O97" s="46">
        <f t="shared" si="30"/>
        <v>2552</v>
      </c>
      <c r="P97" s="45">
        <v>792</v>
      </c>
      <c r="Q97" s="44">
        <f t="shared" si="31"/>
        <v>0.4258064516129032</v>
      </c>
      <c r="R97" s="43">
        <v>1315512</v>
      </c>
      <c r="S97" s="42">
        <f t="shared" si="32"/>
        <v>1661</v>
      </c>
    </row>
    <row r="98" spans="1:20" x14ac:dyDescent="0.2">
      <c r="A98" s="41" t="s">
        <v>33</v>
      </c>
      <c r="B98" s="40">
        <f>SUM(B91:B97)</f>
        <v>8577</v>
      </c>
      <c r="C98" s="115">
        <f>AVERAGE(C91:C97)</f>
        <v>0.88857142857142857</v>
      </c>
      <c r="D98" s="126">
        <v>0.59</v>
      </c>
      <c r="E98" s="153">
        <f>B98*D98</f>
        <v>5060.4299999999994</v>
      </c>
      <c r="F98" s="150">
        <f>SUM(F91:F97)</f>
        <v>37418410</v>
      </c>
      <c r="G98" s="127">
        <f>F98/E98</f>
        <v>7394.3143171627717</v>
      </c>
      <c r="H98" s="39">
        <f>SUM(H91:H97)</f>
        <v>2837</v>
      </c>
      <c r="I98" s="38">
        <v>0.33</v>
      </c>
      <c r="J98" s="37">
        <f>SUM(J91:J97)</f>
        <v>11589875</v>
      </c>
      <c r="K98" s="36">
        <f>J98/H98</f>
        <v>4085.2573140641521</v>
      </c>
      <c r="L98" s="35">
        <f>SUM(L91:L97)</f>
        <v>2950</v>
      </c>
      <c r="M98" s="34">
        <v>0.34</v>
      </c>
      <c r="N98" s="33">
        <f>SUM(N91:N97)</f>
        <v>5647611</v>
      </c>
      <c r="O98" s="32">
        <f>N98/L98</f>
        <v>1914.444406779661</v>
      </c>
      <c r="P98" s="31">
        <f>SUM(P91:P97)</f>
        <v>2424</v>
      </c>
      <c r="Q98" s="30">
        <f>AVERAGE(Q91:Q97)</f>
        <v>0.28043026192684622</v>
      </c>
      <c r="R98" s="29">
        <f>SUM(R91:R97)</f>
        <v>4886322</v>
      </c>
      <c r="S98" s="28">
        <f>R98/P98</f>
        <v>2015.8094059405942</v>
      </c>
    </row>
    <row r="99" spans="1:20" x14ac:dyDescent="0.2">
      <c r="A99" s="86"/>
      <c r="B99" s="54"/>
      <c r="C99" s="137"/>
      <c r="D99" s="131"/>
      <c r="E99" s="131"/>
      <c r="F99" s="131"/>
      <c r="G99" s="132"/>
      <c r="H99" s="85"/>
      <c r="I99" s="138"/>
      <c r="J99" s="139"/>
      <c r="K99" s="140"/>
      <c r="L99" s="85"/>
      <c r="M99" s="138"/>
      <c r="N99" s="141"/>
      <c r="O99" s="140"/>
      <c r="P99" s="85"/>
      <c r="Q99" s="138"/>
      <c r="R99" s="141"/>
      <c r="S99" s="142"/>
    </row>
    <row r="100" spans="1:20" s="71" customFormat="1" x14ac:dyDescent="0.2">
      <c r="A100" s="83" t="s">
        <v>32</v>
      </c>
      <c r="B100" s="82"/>
      <c r="C100" s="143"/>
      <c r="D100" s="144"/>
      <c r="E100" s="144"/>
      <c r="F100" s="144"/>
      <c r="G100" s="145"/>
      <c r="H100" s="75"/>
      <c r="I100" s="75"/>
      <c r="J100" s="75"/>
      <c r="K100" s="146"/>
      <c r="L100" s="75"/>
      <c r="M100" s="147"/>
      <c r="N100" s="148"/>
      <c r="O100" s="146"/>
      <c r="P100" s="75"/>
      <c r="Q100" s="147"/>
      <c r="R100" s="148"/>
      <c r="S100" s="149"/>
    </row>
    <row r="101" spans="1:20" x14ac:dyDescent="0.2">
      <c r="A101" s="55" t="s">
        <v>121</v>
      </c>
      <c r="B101" s="54">
        <v>8</v>
      </c>
      <c r="C101" s="113">
        <v>0.75</v>
      </c>
      <c r="D101" s="124">
        <v>0.63</v>
      </c>
      <c r="F101" s="151">
        <f>B101*G101</f>
        <v>48408</v>
      </c>
      <c r="G101" s="125">
        <v>6051</v>
      </c>
      <c r="H101" s="70">
        <v>5</v>
      </c>
      <c r="I101" s="69">
        <f>H101/B101</f>
        <v>0.625</v>
      </c>
      <c r="J101" s="68">
        <v>23730</v>
      </c>
      <c r="K101" s="67">
        <f>J101/H101</f>
        <v>4746</v>
      </c>
      <c r="L101" s="66">
        <v>4</v>
      </c>
      <c r="M101" s="65">
        <f>L101/B101</f>
        <v>0.5</v>
      </c>
      <c r="N101" s="64">
        <v>6528</v>
      </c>
      <c r="O101" s="63">
        <f>N101/L101</f>
        <v>1632</v>
      </c>
      <c r="P101" s="62">
        <v>0</v>
      </c>
      <c r="Q101" s="61">
        <f>P101/B101</f>
        <v>0</v>
      </c>
      <c r="R101" s="60">
        <v>0</v>
      </c>
      <c r="S101" s="59">
        <v>0</v>
      </c>
    </row>
    <row r="102" spans="1:20" x14ac:dyDescent="0.2">
      <c r="A102" s="55" t="s">
        <v>31</v>
      </c>
      <c r="B102" s="54">
        <v>53</v>
      </c>
      <c r="C102" s="113">
        <v>0.98</v>
      </c>
      <c r="D102" s="124">
        <v>0.56999999999999995</v>
      </c>
      <c r="F102" s="151">
        <f t="shared" ref="F102:F128" si="33">B102*G102</f>
        <v>251061</v>
      </c>
      <c r="G102" s="125">
        <v>4737</v>
      </c>
      <c r="H102" s="70">
        <v>29</v>
      </c>
      <c r="I102" s="69">
        <f t="shared" ref="I102:I128" si="34">H102/B102</f>
        <v>0.54716981132075471</v>
      </c>
      <c r="J102" s="68">
        <v>121916</v>
      </c>
      <c r="K102" s="67">
        <f t="shared" ref="K102:K128" si="35">J102/H102</f>
        <v>4204</v>
      </c>
      <c r="L102" s="66">
        <v>12</v>
      </c>
      <c r="M102" s="65">
        <f t="shared" ref="M102:M128" si="36">L102/B102</f>
        <v>0.22641509433962265</v>
      </c>
      <c r="N102" s="64">
        <v>15156</v>
      </c>
      <c r="O102" s="63">
        <f>N102/L102</f>
        <v>1263</v>
      </c>
      <c r="P102" s="62">
        <v>3</v>
      </c>
      <c r="Q102" s="61">
        <f t="shared" ref="Q102:Q128" si="37">P102/B102</f>
        <v>5.6603773584905662E-2</v>
      </c>
      <c r="R102" s="60">
        <v>5025</v>
      </c>
      <c r="S102" s="59">
        <f>R102/P102</f>
        <v>1675</v>
      </c>
      <c r="T102" s="58"/>
    </row>
    <row r="103" spans="1:20" x14ac:dyDescent="0.2">
      <c r="A103" s="55" t="s">
        <v>30</v>
      </c>
      <c r="B103" s="54">
        <v>261</v>
      </c>
      <c r="C103" s="114">
        <v>0.99</v>
      </c>
      <c r="D103" s="122">
        <v>0.97</v>
      </c>
      <c r="F103" s="151">
        <f t="shared" si="33"/>
        <v>1340235</v>
      </c>
      <c r="G103" s="123">
        <v>5135</v>
      </c>
      <c r="H103" s="53">
        <v>138</v>
      </c>
      <c r="I103" s="52">
        <f t="shared" si="34"/>
        <v>0.52873563218390807</v>
      </c>
      <c r="J103" s="51">
        <v>573804</v>
      </c>
      <c r="K103" s="50">
        <f t="shared" si="35"/>
        <v>4158</v>
      </c>
      <c r="L103" s="49">
        <v>120</v>
      </c>
      <c r="M103" s="48">
        <f t="shared" si="36"/>
        <v>0.45977011494252873</v>
      </c>
      <c r="N103" s="47">
        <v>270120</v>
      </c>
      <c r="O103" s="46">
        <f>N103/L103</f>
        <v>2251</v>
      </c>
      <c r="P103" s="45">
        <v>250</v>
      </c>
      <c r="Q103" s="44">
        <f t="shared" si="37"/>
        <v>0.95785440613026818</v>
      </c>
      <c r="R103" s="43">
        <v>455250</v>
      </c>
      <c r="S103" s="42">
        <f>R103/P103</f>
        <v>1821</v>
      </c>
    </row>
    <row r="104" spans="1:20" x14ac:dyDescent="0.2">
      <c r="A104" s="55" t="s">
        <v>29</v>
      </c>
      <c r="B104" s="54">
        <v>12</v>
      </c>
      <c r="C104" s="114">
        <v>1</v>
      </c>
      <c r="D104" s="122">
        <v>1</v>
      </c>
      <c r="F104" s="151">
        <f t="shared" si="33"/>
        <v>71520</v>
      </c>
      <c r="G104" s="123">
        <v>5960</v>
      </c>
      <c r="H104" s="53">
        <v>12</v>
      </c>
      <c r="I104" s="52">
        <f t="shared" si="34"/>
        <v>1</v>
      </c>
      <c r="J104" s="51">
        <v>62460</v>
      </c>
      <c r="K104" s="50">
        <f t="shared" si="35"/>
        <v>5205</v>
      </c>
      <c r="L104" s="49">
        <v>6</v>
      </c>
      <c r="M104" s="48">
        <f t="shared" si="36"/>
        <v>0.5</v>
      </c>
      <c r="N104" s="47">
        <v>9060</v>
      </c>
      <c r="O104" s="46">
        <f>N104/L104</f>
        <v>1510</v>
      </c>
      <c r="P104" s="45">
        <v>0</v>
      </c>
      <c r="Q104" s="44">
        <f t="shared" si="37"/>
        <v>0</v>
      </c>
      <c r="R104" s="43">
        <v>0</v>
      </c>
      <c r="S104" s="42">
        <v>0</v>
      </c>
    </row>
    <row r="105" spans="1:20" x14ac:dyDescent="0.2">
      <c r="A105" s="55" t="s">
        <v>28</v>
      </c>
      <c r="B105" s="54">
        <v>47</v>
      </c>
      <c r="C105" s="114">
        <v>1</v>
      </c>
      <c r="D105" s="122">
        <v>0.7</v>
      </c>
      <c r="F105" s="151">
        <f t="shared" si="33"/>
        <v>255915</v>
      </c>
      <c r="G105" s="123">
        <v>5445</v>
      </c>
      <c r="H105" s="53">
        <v>29</v>
      </c>
      <c r="I105" s="52">
        <f t="shared" si="34"/>
        <v>0.61702127659574468</v>
      </c>
      <c r="J105" s="51">
        <v>129253</v>
      </c>
      <c r="K105" s="50">
        <f t="shared" si="35"/>
        <v>4457</v>
      </c>
      <c r="L105" s="49">
        <v>22</v>
      </c>
      <c r="M105" s="48">
        <f t="shared" si="36"/>
        <v>0.46808510638297873</v>
      </c>
      <c r="N105" s="47">
        <v>50446</v>
      </c>
      <c r="O105" s="46">
        <f>N105/L105</f>
        <v>2293</v>
      </c>
      <c r="P105" s="45">
        <v>0</v>
      </c>
      <c r="Q105" s="44">
        <f t="shared" si="37"/>
        <v>0</v>
      </c>
      <c r="R105" s="43">
        <v>0</v>
      </c>
      <c r="S105" s="42">
        <v>0</v>
      </c>
    </row>
    <row r="106" spans="1:20" x14ac:dyDescent="0.2">
      <c r="A106" s="55" t="s">
        <v>27</v>
      </c>
      <c r="B106" s="54">
        <v>1</v>
      </c>
      <c r="C106" s="114">
        <v>1</v>
      </c>
      <c r="D106" s="122">
        <v>1</v>
      </c>
      <c r="F106" s="151">
        <f t="shared" si="33"/>
        <v>2471</v>
      </c>
      <c r="G106" s="123">
        <v>2471</v>
      </c>
      <c r="H106" s="53">
        <v>1</v>
      </c>
      <c r="I106" s="52">
        <f t="shared" si="34"/>
        <v>1</v>
      </c>
      <c r="J106" s="51">
        <v>1850</v>
      </c>
      <c r="K106" s="50">
        <f t="shared" si="35"/>
        <v>1850</v>
      </c>
      <c r="L106" s="49">
        <v>0</v>
      </c>
      <c r="M106" s="48">
        <f t="shared" si="36"/>
        <v>0</v>
      </c>
      <c r="N106" s="47">
        <v>0</v>
      </c>
      <c r="O106" s="57" t="s">
        <v>26</v>
      </c>
      <c r="P106" s="45">
        <v>1</v>
      </c>
      <c r="Q106" s="44">
        <f t="shared" si="37"/>
        <v>1</v>
      </c>
      <c r="R106" s="43">
        <v>621</v>
      </c>
      <c r="S106" s="42">
        <f t="shared" ref="S106:S124" si="38">R106/P106</f>
        <v>621</v>
      </c>
    </row>
    <row r="107" spans="1:20" x14ac:dyDescent="0.2">
      <c r="A107" s="55" t="s">
        <v>25</v>
      </c>
      <c r="B107" s="54">
        <v>15</v>
      </c>
      <c r="C107" s="114">
        <v>1</v>
      </c>
      <c r="D107" s="122">
        <v>1</v>
      </c>
      <c r="F107" s="151">
        <f t="shared" si="33"/>
        <v>76065</v>
      </c>
      <c r="G107" s="123">
        <v>5071</v>
      </c>
      <c r="H107" s="53">
        <v>14</v>
      </c>
      <c r="I107" s="52">
        <f t="shared" si="34"/>
        <v>0.93333333333333335</v>
      </c>
      <c r="J107" s="51">
        <v>60102</v>
      </c>
      <c r="K107" s="50">
        <f t="shared" si="35"/>
        <v>4293</v>
      </c>
      <c r="L107" s="49">
        <v>6</v>
      </c>
      <c r="M107" s="48">
        <f t="shared" si="36"/>
        <v>0.4</v>
      </c>
      <c r="N107" s="47">
        <v>9510</v>
      </c>
      <c r="O107" s="46">
        <f>N107/L107</f>
        <v>1585</v>
      </c>
      <c r="P107" s="45">
        <v>3</v>
      </c>
      <c r="Q107" s="44">
        <f t="shared" si="37"/>
        <v>0.2</v>
      </c>
      <c r="R107" s="43">
        <v>6459</v>
      </c>
      <c r="S107" s="42">
        <f t="shared" si="38"/>
        <v>2153</v>
      </c>
    </row>
    <row r="108" spans="1:20" x14ac:dyDescent="0.2">
      <c r="A108" s="55" t="s">
        <v>24</v>
      </c>
      <c r="B108" s="54">
        <v>13</v>
      </c>
      <c r="C108" s="114">
        <v>1</v>
      </c>
      <c r="D108" s="122">
        <v>0.92</v>
      </c>
      <c r="F108" s="151">
        <f t="shared" si="33"/>
        <v>73788</v>
      </c>
      <c r="G108" s="123">
        <v>5676</v>
      </c>
      <c r="H108" s="53">
        <v>9</v>
      </c>
      <c r="I108" s="52">
        <f t="shared" si="34"/>
        <v>0.69230769230769229</v>
      </c>
      <c r="J108" s="51">
        <v>33624</v>
      </c>
      <c r="K108" s="50">
        <f t="shared" si="35"/>
        <v>3736</v>
      </c>
      <c r="L108" s="49">
        <v>9</v>
      </c>
      <c r="M108" s="48">
        <f t="shared" si="36"/>
        <v>0.69230769230769229</v>
      </c>
      <c r="N108" s="47">
        <v>32814</v>
      </c>
      <c r="O108" s="46">
        <f>N108/L108</f>
        <v>3646</v>
      </c>
      <c r="P108" s="45">
        <v>5</v>
      </c>
      <c r="Q108" s="44">
        <f t="shared" si="37"/>
        <v>0.38461538461538464</v>
      </c>
      <c r="R108" s="43">
        <v>1665</v>
      </c>
      <c r="S108" s="42">
        <f t="shared" si="38"/>
        <v>333</v>
      </c>
    </row>
    <row r="109" spans="1:20" x14ac:dyDescent="0.2">
      <c r="A109" s="55" t="s">
        <v>23</v>
      </c>
      <c r="B109" s="54">
        <v>4</v>
      </c>
      <c r="C109" s="114">
        <v>0.75</v>
      </c>
      <c r="D109" s="122">
        <v>0.75</v>
      </c>
      <c r="F109" s="151">
        <f t="shared" si="33"/>
        <v>37968</v>
      </c>
      <c r="G109" s="123">
        <v>9492</v>
      </c>
      <c r="H109" s="53">
        <v>2</v>
      </c>
      <c r="I109" s="52">
        <f t="shared" si="34"/>
        <v>0.5</v>
      </c>
      <c r="J109" s="51">
        <v>8738</v>
      </c>
      <c r="K109" s="50">
        <f t="shared" si="35"/>
        <v>4369</v>
      </c>
      <c r="L109" s="49">
        <v>3</v>
      </c>
      <c r="M109" s="48">
        <f t="shared" si="36"/>
        <v>0.75</v>
      </c>
      <c r="N109" s="47">
        <v>10302</v>
      </c>
      <c r="O109" s="46">
        <f>N109/L109</f>
        <v>3434</v>
      </c>
      <c r="P109" s="45">
        <v>1</v>
      </c>
      <c r="Q109" s="44">
        <f t="shared" si="37"/>
        <v>0.25</v>
      </c>
      <c r="R109" s="43">
        <v>9435</v>
      </c>
      <c r="S109" s="42">
        <f t="shared" si="38"/>
        <v>9435</v>
      </c>
    </row>
    <row r="110" spans="1:20" x14ac:dyDescent="0.2">
      <c r="A110" s="55" t="s">
        <v>22</v>
      </c>
      <c r="B110" s="54">
        <v>36</v>
      </c>
      <c r="C110" s="114">
        <v>0.94</v>
      </c>
      <c r="D110" s="122">
        <v>0.86</v>
      </c>
      <c r="F110" s="151">
        <f t="shared" si="33"/>
        <v>227556</v>
      </c>
      <c r="G110" s="123">
        <v>6321</v>
      </c>
      <c r="H110" s="53">
        <v>23</v>
      </c>
      <c r="I110" s="52">
        <f t="shared" si="34"/>
        <v>0.63888888888888884</v>
      </c>
      <c r="J110" s="51">
        <v>112815</v>
      </c>
      <c r="K110" s="50">
        <f t="shared" si="35"/>
        <v>4905</v>
      </c>
      <c r="L110" s="49">
        <v>10</v>
      </c>
      <c r="M110" s="48">
        <f t="shared" si="36"/>
        <v>0.27777777777777779</v>
      </c>
      <c r="N110" s="47">
        <v>13150</v>
      </c>
      <c r="O110" s="46">
        <f>N110/L110</f>
        <v>1315</v>
      </c>
      <c r="P110" s="45">
        <v>21</v>
      </c>
      <c r="Q110" s="44">
        <f t="shared" si="37"/>
        <v>0.58333333333333337</v>
      </c>
      <c r="R110" s="43">
        <v>69993</v>
      </c>
      <c r="S110" s="42">
        <f t="shared" si="38"/>
        <v>3333</v>
      </c>
    </row>
    <row r="111" spans="1:20" x14ac:dyDescent="0.2">
      <c r="A111" s="55" t="s">
        <v>21</v>
      </c>
      <c r="B111" s="54">
        <v>16</v>
      </c>
      <c r="C111" s="114">
        <v>0.94</v>
      </c>
      <c r="D111" s="122">
        <v>0.75</v>
      </c>
      <c r="F111" s="151">
        <f t="shared" si="33"/>
        <v>68592</v>
      </c>
      <c r="G111" s="123">
        <v>4287</v>
      </c>
      <c r="H111" s="53">
        <v>9</v>
      </c>
      <c r="I111" s="52">
        <f t="shared" si="34"/>
        <v>0.5625</v>
      </c>
      <c r="J111" s="51">
        <v>40392</v>
      </c>
      <c r="K111" s="50">
        <f t="shared" si="35"/>
        <v>4488</v>
      </c>
      <c r="L111" s="49">
        <v>2</v>
      </c>
      <c r="M111" s="48">
        <f t="shared" si="36"/>
        <v>0.125</v>
      </c>
      <c r="N111" s="47">
        <v>7506</v>
      </c>
      <c r="O111" s="46">
        <f>N111/L111</f>
        <v>3753</v>
      </c>
      <c r="P111" s="45">
        <v>2</v>
      </c>
      <c r="Q111" s="44">
        <f t="shared" si="37"/>
        <v>0.125</v>
      </c>
      <c r="R111" s="43">
        <v>3544</v>
      </c>
      <c r="S111" s="42">
        <f t="shared" si="38"/>
        <v>1772</v>
      </c>
    </row>
    <row r="112" spans="1:20" x14ac:dyDescent="0.2">
      <c r="A112" s="55" t="s">
        <v>20</v>
      </c>
      <c r="B112" s="54">
        <v>7</v>
      </c>
      <c r="C112" s="114">
        <v>1</v>
      </c>
      <c r="D112" s="122">
        <v>0.86</v>
      </c>
      <c r="F112" s="151">
        <f t="shared" si="33"/>
        <v>40173</v>
      </c>
      <c r="G112" s="123">
        <v>5739</v>
      </c>
      <c r="H112" s="53">
        <v>6</v>
      </c>
      <c r="I112" s="52">
        <f t="shared" si="34"/>
        <v>0.8571428571428571</v>
      </c>
      <c r="J112" s="51">
        <v>31434</v>
      </c>
      <c r="K112" s="50">
        <f t="shared" si="35"/>
        <v>5239</v>
      </c>
      <c r="L112" s="49">
        <v>0</v>
      </c>
      <c r="M112" s="48">
        <f t="shared" si="36"/>
        <v>0</v>
      </c>
      <c r="N112" s="47">
        <v>0</v>
      </c>
      <c r="O112" s="46">
        <v>0</v>
      </c>
      <c r="P112" s="45">
        <v>1</v>
      </c>
      <c r="Q112" s="44">
        <f t="shared" si="37"/>
        <v>0.14285714285714285</v>
      </c>
      <c r="R112" s="43">
        <v>3000</v>
      </c>
      <c r="S112" s="42">
        <f t="shared" si="38"/>
        <v>3000</v>
      </c>
    </row>
    <row r="113" spans="1:19" x14ac:dyDescent="0.2">
      <c r="A113" s="55" t="s">
        <v>19</v>
      </c>
      <c r="B113" s="54">
        <v>47</v>
      </c>
      <c r="C113" s="114">
        <v>0.96</v>
      </c>
      <c r="D113" s="122">
        <v>0.81</v>
      </c>
      <c r="F113" s="151">
        <f t="shared" si="33"/>
        <v>183488</v>
      </c>
      <c r="G113" s="123">
        <v>3904</v>
      </c>
      <c r="H113" s="53">
        <v>38</v>
      </c>
      <c r="I113" s="52">
        <f t="shared" si="34"/>
        <v>0.80851063829787229</v>
      </c>
      <c r="J113" s="51">
        <v>142348</v>
      </c>
      <c r="K113" s="50">
        <f t="shared" si="35"/>
        <v>3746</v>
      </c>
      <c r="L113" s="49">
        <v>0</v>
      </c>
      <c r="M113" s="48">
        <f t="shared" si="36"/>
        <v>0</v>
      </c>
      <c r="N113" s="47">
        <v>0</v>
      </c>
      <c r="O113" s="46">
        <v>0</v>
      </c>
      <c r="P113" s="45">
        <v>2</v>
      </c>
      <c r="Q113" s="44">
        <f t="shared" si="37"/>
        <v>4.2553191489361701E-2</v>
      </c>
      <c r="R113" s="43">
        <v>6000</v>
      </c>
      <c r="S113" s="42">
        <f t="shared" si="38"/>
        <v>3000</v>
      </c>
    </row>
    <row r="114" spans="1:19" x14ac:dyDescent="0.2">
      <c r="A114" s="55" t="s">
        <v>18</v>
      </c>
      <c r="B114" s="54">
        <v>111</v>
      </c>
      <c r="C114" s="114">
        <v>0.85</v>
      </c>
      <c r="D114" s="122">
        <v>0.52</v>
      </c>
      <c r="F114" s="151">
        <f t="shared" si="33"/>
        <v>681762</v>
      </c>
      <c r="G114" s="123">
        <v>6142</v>
      </c>
      <c r="H114" s="53">
        <v>51</v>
      </c>
      <c r="I114" s="52">
        <f t="shared" si="34"/>
        <v>0.45945945945945948</v>
      </c>
      <c r="J114" s="51">
        <v>244800</v>
      </c>
      <c r="K114" s="50">
        <f t="shared" si="35"/>
        <v>4800</v>
      </c>
      <c r="L114" s="49">
        <v>24</v>
      </c>
      <c r="M114" s="48">
        <f t="shared" si="36"/>
        <v>0.21621621621621623</v>
      </c>
      <c r="N114" s="47">
        <v>37608</v>
      </c>
      <c r="O114" s="46">
        <f t="shared" ref="O114:O126" si="39">N114/L114</f>
        <v>1567</v>
      </c>
      <c r="P114" s="45">
        <v>28</v>
      </c>
      <c r="Q114" s="44">
        <f t="shared" si="37"/>
        <v>0.25225225225225223</v>
      </c>
      <c r="R114" s="43">
        <v>73808</v>
      </c>
      <c r="S114" s="42">
        <f t="shared" si="38"/>
        <v>2636</v>
      </c>
    </row>
    <row r="115" spans="1:19" x14ac:dyDescent="0.2">
      <c r="A115" s="55" t="s">
        <v>17</v>
      </c>
      <c r="B115" s="54">
        <v>23</v>
      </c>
      <c r="C115" s="114">
        <v>1</v>
      </c>
      <c r="D115" s="122">
        <v>0.96</v>
      </c>
      <c r="F115" s="151">
        <f t="shared" si="33"/>
        <v>182827</v>
      </c>
      <c r="G115" s="123">
        <v>7949</v>
      </c>
      <c r="H115" s="53">
        <v>14</v>
      </c>
      <c r="I115" s="52">
        <f t="shared" si="34"/>
        <v>0.60869565217391308</v>
      </c>
      <c r="J115" s="51">
        <v>66276</v>
      </c>
      <c r="K115" s="50">
        <f t="shared" si="35"/>
        <v>4734</v>
      </c>
      <c r="L115" s="49">
        <v>16</v>
      </c>
      <c r="M115" s="48">
        <f t="shared" si="36"/>
        <v>0.69565217391304346</v>
      </c>
      <c r="N115" s="47">
        <v>23472</v>
      </c>
      <c r="O115" s="46">
        <f t="shared" si="39"/>
        <v>1467</v>
      </c>
      <c r="P115" s="45">
        <v>18</v>
      </c>
      <c r="Q115" s="44">
        <f t="shared" si="37"/>
        <v>0.78260869565217395</v>
      </c>
      <c r="R115" s="43">
        <v>85140</v>
      </c>
      <c r="S115" s="42">
        <f t="shared" si="38"/>
        <v>4730</v>
      </c>
    </row>
    <row r="116" spans="1:19" x14ac:dyDescent="0.2">
      <c r="A116" s="55" t="s">
        <v>16</v>
      </c>
      <c r="B116" s="54">
        <v>9</v>
      </c>
      <c r="C116" s="114">
        <v>1</v>
      </c>
      <c r="D116" s="122">
        <v>0.89</v>
      </c>
      <c r="F116" s="151">
        <f t="shared" si="33"/>
        <v>68949</v>
      </c>
      <c r="G116" s="123">
        <v>7661</v>
      </c>
      <c r="H116" s="53">
        <v>7</v>
      </c>
      <c r="I116" s="52">
        <f t="shared" si="34"/>
        <v>0.77777777777777779</v>
      </c>
      <c r="J116" s="51">
        <v>30282</v>
      </c>
      <c r="K116" s="50">
        <f t="shared" si="35"/>
        <v>4326</v>
      </c>
      <c r="L116" s="49">
        <v>6</v>
      </c>
      <c r="M116" s="48">
        <f t="shared" si="36"/>
        <v>0.66666666666666663</v>
      </c>
      <c r="N116" s="47">
        <v>13446</v>
      </c>
      <c r="O116" s="46">
        <f t="shared" si="39"/>
        <v>2241</v>
      </c>
      <c r="P116" s="45">
        <v>4</v>
      </c>
      <c r="Q116" s="44">
        <f t="shared" si="37"/>
        <v>0.44444444444444442</v>
      </c>
      <c r="R116" s="43">
        <v>17564</v>
      </c>
      <c r="S116" s="42">
        <f t="shared" si="38"/>
        <v>4391</v>
      </c>
    </row>
    <row r="117" spans="1:19" x14ac:dyDescent="0.2">
      <c r="A117" s="55" t="s">
        <v>15</v>
      </c>
      <c r="B117" s="54">
        <v>17</v>
      </c>
      <c r="C117" s="114">
        <v>1</v>
      </c>
      <c r="D117" s="122">
        <v>0.88</v>
      </c>
      <c r="F117" s="151">
        <f t="shared" si="33"/>
        <v>121210</v>
      </c>
      <c r="G117" s="123">
        <v>7130</v>
      </c>
      <c r="H117" s="53">
        <v>10</v>
      </c>
      <c r="I117" s="52">
        <f t="shared" si="34"/>
        <v>0.58823529411764708</v>
      </c>
      <c r="J117" s="51">
        <v>41980</v>
      </c>
      <c r="K117" s="50">
        <f t="shared" si="35"/>
        <v>4198</v>
      </c>
      <c r="L117" s="49">
        <v>10</v>
      </c>
      <c r="M117" s="48">
        <f t="shared" si="36"/>
        <v>0.58823529411764708</v>
      </c>
      <c r="N117" s="47">
        <v>17420</v>
      </c>
      <c r="O117" s="46">
        <f t="shared" si="39"/>
        <v>1742</v>
      </c>
      <c r="P117" s="45">
        <v>11</v>
      </c>
      <c r="Q117" s="44">
        <f t="shared" si="37"/>
        <v>0.6470588235294118</v>
      </c>
      <c r="R117" s="43">
        <v>47553</v>
      </c>
      <c r="S117" s="42">
        <f t="shared" si="38"/>
        <v>4323</v>
      </c>
    </row>
    <row r="118" spans="1:19" x14ac:dyDescent="0.2">
      <c r="A118" s="55" t="s">
        <v>14</v>
      </c>
      <c r="B118" s="54">
        <v>11</v>
      </c>
      <c r="C118" s="114">
        <v>1</v>
      </c>
      <c r="D118" s="122">
        <v>1</v>
      </c>
      <c r="F118" s="151">
        <f t="shared" si="33"/>
        <v>86746</v>
      </c>
      <c r="G118" s="123">
        <v>7886</v>
      </c>
      <c r="H118" s="53">
        <v>7</v>
      </c>
      <c r="I118" s="52">
        <f t="shared" si="34"/>
        <v>0.63636363636363635</v>
      </c>
      <c r="J118" s="51">
        <v>41636</v>
      </c>
      <c r="K118" s="50">
        <f t="shared" si="35"/>
        <v>5948</v>
      </c>
      <c r="L118" s="49">
        <v>6</v>
      </c>
      <c r="M118" s="48">
        <f t="shared" si="36"/>
        <v>0.54545454545454541</v>
      </c>
      <c r="N118" s="47">
        <v>8766</v>
      </c>
      <c r="O118" s="46">
        <f t="shared" si="39"/>
        <v>1461</v>
      </c>
      <c r="P118" s="45">
        <v>9</v>
      </c>
      <c r="Q118" s="44">
        <f t="shared" si="37"/>
        <v>0.81818181818181823</v>
      </c>
      <c r="R118" s="43">
        <v>36351</v>
      </c>
      <c r="S118" s="42">
        <f t="shared" si="38"/>
        <v>4039</v>
      </c>
    </row>
    <row r="119" spans="1:19" x14ac:dyDescent="0.2">
      <c r="A119" s="55" t="s">
        <v>13</v>
      </c>
      <c r="B119" s="54">
        <v>24</v>
      </c>
      <c r="C119" s="114">
        <v>0.96</v>
      </c>
      <c r="D119" s="122">
        <v>0.88</v>
      </c>
      <c r="F119" s="151">
        <f t="shared" si="33"/>
        <v>117840</v>
      </c>
      <c r="G119" s="123">
        <v>4910</v>
      </c>
      <c r="H119" s="53">
        <v>14</v>
      </c>
      <c r="I119" s="52">
        <f t="shared" si="34"/>
        <v>0.58333333333333337</v>
      </c>
      <c r="J119" s="51">
        <v>57540</v>
      </c>
      <c r="K119" s="50">
        <f t="shared" si="35"/>
        <v>4110</v>
      </c>
      <c r="L119" s="49">
        <v>5</v>
      </c>
      <c r="M119" s="48">
        <f t="shared" si="36"/>
        <v>0.20833333333333334</v>
      </c>
      <c r="N119" s="47">
        <v>12490</v>
      </c>
      <c r="O119" s="46">
        <f t="shared" si="39"/>
        <v>2498</v>
      </c>
      <c r="P119" s="45">
        <v>11</v>
      </c>
      <c r="Q119" s="44">
        <f t="shared" si="37"/>
        <v>0.45833333333333331</v>
      </c>
      <c r="R119" s="43">
        <v>33077</v>
      </c>
      <c r="S119" s="42">
        <f t="shared" si="38"/>
        <v>3007</v>
      </c>
    </row>
    <row r="120" spans="1:19" x14ac:dyDescent="0.2">
      <c r="A120" s="55" t="s">
        <v>12</v>
      </c>
      <c r="B120" s="54">
        <v>9</v>
      </c>
      <c r="C120" s="114">
        <v>1</v>
      </c>
      <c r="D120" s="122">
        <v>0.67</v>
      </c>
      <c r="F120" s="151">
        <f t="shared" si="33"/>
        <v>50877</v>
      </c>
      <c r="G120" s="123">
        <v>5653</v>
      </c>
      <c r="H120" s="53">
        <v>3</v>
      </c>
      <c r="I120" s="52">
        <f t="shared" si="34"/>
        <v>0.33333333333333331</v>
      </c>
      <c r="J120" s="51">
        <v>9822</v>
      </c>
      <c r="K120" s="50">
        <f t="shared" si="35"/>
        <v>3274</v>
      </c>
      <c r="L120" s="49">
        <v>4</v>
      </c>
      <c r="M120" s="48">
        <f t="shared" si="36"/>
        <v>0.44444444444444442</v>
      </c>
      <c r="N120" s="47">
        <v>6116</v>
      </c>
      <c r="O120" s="46">
        <f t="shared" si="39"/>
        <v>1529</v>
      </c>
      <c r="P120" s="45">
        <v>4</v>
      </c>
      <c r="Q120" s="44">
        <f t="shared" si="37"/>
        <v>0.44444444444444442</v>
      </c>
      <c r="R120" s="43">
        <v>17980</v>
      </c>
      <c r="S120" s="42">
        <f t="shared" si="38"/>
        <v>4495</v>
      </c>
    </row>
    <row r="121" spans="1:19" x14ac:dyDescent="0.2">
      <c r="A121" s="55" t="s">
        <v>11</v>
      </c>
      <c r="B121" s="54">
        <v>29</v>
      </c>
      <c r="C121" s="114">
        <v>1</v>
      </c>
      <c r="D121" s="122">
        <v>0.93</v>
      </c>
      <c r="F121" s="151">
        <f t="shared" si="33"/>
        <v>192908</v>
      </c>
      <c r="G121" s="123">
        <v>6652</v>
      </c>
      <c r="H121" s="53">
        <v>20</v>
      </c>
      <c r="I121" s="52">
        <f t="shared" si="34"/>
        <v>0.68965517241379315</v>
      </c>
      <c r="J121" s="51">
        <v>95580</v>
      </c>
      <c r="K121" s="50">
        <f t="shared" si="35"/>
        <v>4779</v>
      </c>
      <c r="L121" s="49">
        <v>16</v>
      </c>
      <c r="M121" s="48">
        <f t="shared" si="36"/>
        <v>0.55172413793103448</v>
      </c>
      <c r="N121" s="47">
        <v>30432</v>
      </c>
      <c r="O121" s="46">
        <f t="shared" si="39"/>
        <v>1902</v>
      </c>
      <c r="P121" s="45">
        <v>20</v>
      </c>
      <c r="Q121" s="44">
        <f t="shared" si="37"/>
        <v>0.68965517241379315</v>
      </c>
      <c r="R121" s="43">
        <v>53580</v>
      </c>
      <c r="S121" s="42">
        <f t="shared" si="38"/>
        <v>2679</v>
      </c>
    </row>
    <row r="122" spans="1:19" x14ac:dyDescent="0.2">
      <c r="A122" s="55" t="s">
        <v>10</v>
      </c>
      <c r="B122" s="54">
        <v>25</v>
      </c>
      <c r="C122" s="114">
        <v>1</v>
      </c>
      <c r="D122" s="122">
        <v>0.92</v>
      </c>
      <c r="F122" s="151">
        <f t="shared" si="33"/>
        <v>198100</v>
      </c>
      <c r="G122" s="123">
        <v>7924</v>
      </c>
      <c r="H122" s="53">
        <v>16</v>
      </c>
      <c r="I122" s="52">
        <f t="shared" si="34"/>
        <v>0.64</v>
      </c>
      <c r="J122" s="51">
        <v>74064</v>
      </c>
      <c r="K122" s="50">
        <f t="shared" si="35"/>
        <v>4629</v>
      </c>
      <c r="L122" s="49">
        <v>16</v>
      </c>
      <c r="M122" s="48">
        <f t="shared" si="36"/>
        <v>0.64</v>
      </c>
      <c r="N122" s="47">
        <v>31520</v>
      </c>
      <c r="O122" s="46">
        <f t="shared" si="39"/>
        <v>1970</v>
      </c>
      <c r="P122" s="45">
        <v>17</v>
      </c>
      <c r="Q122" s="44">
        <f t="shared" si="37"/>
        <v>0.68</v>
      </c>
      <c r="R122" s="43">
        <v>76653</v>
      </c>
      <c r="S122" s="42">
        <f t="shared" si="38"/>
        <v>4509</v>
      </c>
    </row>
    <row r="123" spans="1:19" x14ac:dyDescent="0.2">
      <c r="A123" s="55" t="s">
        <v>9</v>
      </c>
      <c r="B123" s="54">
        <v>15</v>
      </c>
      <c r="C123" s="114">
        <v>1</v>
      </c>
      <c r="D123" s="122">
        <v>0.87</v>
      </c>
      <c r="F123" s="151">
        <f t="shared" si="33"/>
        <v>82095</v>
      </c>
      <c r="G123" s="123">
        <v>5473</v>
      </c>
      <c r="H123" s="53">
        <v>7</v>
      </c>
      <c r="I123" s="52">
        <f t="shared" si="34"/>
        <v>0.46666666666666667</v>
      </c>
      <c r="J123" s="51">
        <v>36498</v>
      </c>
      <c r="K123" s="50">
        <f t="shared" si="35"/>
        <v>5214</v>
      </c>
      <c r="L123" s="49">
        <v>9</v>
      </c>
      <c r="M123" s="48">
        <f t="shared" si="36"/>
        <v>0.6</v>
      </c>
      <c r="N123" s="47">
        <v>21681</v>
      </c>
      <c r="O123" s="46">
        <f t="shared" si="39"/>
        <v>2409</v>
      </c>
      <c r="P123" s="45">
        <v>9</v>
      </c>
      <c r="Q123" s="44">
        <f t="shared" si="37"/>
        <v>0.6</v>
      </c>
      <c r="R123" s="43">
        <v>12960</v>
      </c>
      <c r="S123" s="42">
        <f t="shared" si="38"/>
        <v>1440</v>
      </c>
    </row>
    <row r="124" spans="1:19" x14ac:dyDescent="0.2">
      <c r="A124" s="55" t="s">
        <v>8</v>
      </c>
      <c r="B124" s="54">
        <v>45</v>
      </c>
      <c r="C124" s="114">
        <v>1</v>
      </c>
      <c r="D124" s="122">
        <v>0.96</v>
      </c>
      <c r="F124" s="151">
        <f t="shared" si="33"/>
        <v>310230</v>
      </c>
      <c r="G124" s="123">
        <v>6894</v>
      </c>
      <c r="H124" s="53">
        <v>31</v>
      </c>
      <c r="I124" s="52">
        <f t="shared" si="34"/>
        <v>0.68888888888888888</v>
      </c>
      <c r="J124" s="51">
        <v>155496</v>
      </c>
      <c r="K124" s="50">
        <f t="shared" si="35"/>
        <v>5016</v>
      </c>
      <c r="L124" s="49">
        <v>27</v>
      </c>
      <c r="M124" s="48">
        <f t="shared" si="36"/>
        <v>0.6</v>
      </c>
      <c r="N124" s="47">
        <v>53595</v>
      </c>
      <c r="O124" s="46">
        <f t="shared" si="39"/>
        <v>1985</v>
      </c>
      <c r="P124" s="45">
        <v>26</v>
      </c>
      <c r="Q124" s="44">
        <f t="shared" si="37"/>
        <v>0.57777777777777772</v>
      </c>
      <c r="R124" s="43">
        <v>87334</v>
      </c>
      <c r="S124" s="42">
        <f t="shared" si="38"/>
        <v>3359</v>
      </c>
    </row>
    <row r="125" spans="1:19" x14ac:dyDescent="0.2">
      <c r="A125" s="55" t="s">
        <v>7</v>
      </c>
      <c r="B125" s="54">
        <v>10</v>
      </c>
      <c r="C125" s="114">
        <v>0.8</v>
      </c>
      <c r="D125" s="122">
        <v>0.7</v>
      </c>
      <c r="F125" s="151">
        <f t="shared" si="33"/>
        <v>29840</v>
      </c>
      <c r="G125" s="123">
        <v>2984</v>
      </c>
      <c r="H125" s="53">
        <v>7</v>
      </c>
      <c r="I125" s="52">
        <f t="shared" si="34"/>
        <v>0.7</v>
      </c>
      <c r="J125" s="51">
        <v>20153</v>
      </c>
      <c r="K125" s="50">
        <f t="shared" si="35"/>
        <v>2879</v>
      </c>
      <c r="L125" s="49">
        <v>2</v>
      </c>
      <c r="M125" s="48">
        <f t="shared" si="36"/>
        <v>0.2</v>
      </c>
      <c r="N125" s="47">
        <v>738</v>
      </c>
      <c r="O125" s="46">
        <f t="shared" si="39"/>
        <v>369</v>
      </c>
      <c r="P125" s="45">
        <v>0</v>
      </c>
      <c r="Q125" s="44">
        <f t="shared" si="37"/>
        <v>0</v>
      </c>
      <c r="R125" s="43">
        <v>0</v>
      </c>
      <c r="S125" s="42">
        <v>0</v>
      </c>
    </row>
    <row r="126" spans="1:19" x14ac:dyDescent="0.2">
      <c r="A126" s="55" t="s">
        <v>6</v>
      </c>
      <c r="B126" s="54">
        <v>5</v>
      </c>
      <c r="C126" s="114">
        <v>1</v>
      </c>
      <c r="D126" s="122">
        <v>0.6</v>
      </c>
      <c r="F126" s="151">
        <f t="shared" si="33"/>
        <v>25285</v>
      </c>
      <c r="G126" s="123">
        <v>5057</v>
      </c>
      <c r="H126" s="53">
        <v>3</v>
      </c>
      <c r="I126" s="52">
        <f t="shared" si="34"/>
        <v>0.6</v>
      </c>
      <c r="J126" s="51">
        <v>12327</v>
      </c>
      <c r="K126" s="50">
        <f t="shared" si="35"/>
        <v>4109</v>
      </c>
      <c r="L126" s="49">
        <v>1</v>
      </c>
      <c r="M126" s="48">
        <f t="shared" si="36"/>
        <v>0.2</v>
      </c>
      <c r="N126" s="47">
        <v>2844</v>
      </c>
      <c r="O126" s="46">
        <f t="shared" si="39"/>
        <v>2844</v>
      </c>
      <c r="P126" s="45">
        <v>0</v>
      </c>
      <c r="Q126" s="44">
        <f t="shared" si="37"/>
        <v>0</v>
      </c>
      <c r="R126" s="43">
        <v>0</v>
      </c>
      <c r="S126" s="42">
        <v>0</v>
      </c>
    </row>
    <row r="127" spans="1:19" x14ac:dyDescent="0.2">
      <c r="A127" s="55" t="s">
        <v>5</v>
      </c>
      <c r="B127" s="54">
        <v>2</v>
      </c>
      <c r="C127" s="114">
        <v>1</v>
      </c>
      <c r="D127" s="122">
        <v>1</v>
      </c>
      <c r="F127" s="151">
        <f t="shared" si="33"/>
        <v>6734</v>
      </c>
      <c r="G127" s="123">
        <v>3367</v>
      </c>
      <c r="H127" s="53">
        <v>2</v>
      </c>
      <c r="I127" s="52">
        <f t="shared" si="34"/>
        <v>1</v>
      </c>
      <c r="J127" s="51">
        <v>6734</v>
      </c>
      <c r="K127" s="50">
        <f t="shared" si="35"/>
        <v>3367</v>
      </c>
      <c r="L127" s="49">
        <v>0</v>
      </c>
      <c r="M127" s="48">
        <f t="shared" si="36"/>
        <v>0</v>
      </c>
      <c r="N127" s="47">
        <v>0</v>
      </c>
      <c r="O127" s="46">
        <v>0</v>
      </c>
      <c r="P127" s="45">
        <v>0</v>
      </c>
      <c r="Q127" s="44">
        <f t="shared" si="37"/>
        <v>0</v>
      </c>
      <c r="R127" s="43">
        <v>0</v>
      </c>
      <c r="S127" s="42">
        <v>0</v>
      </c>
    </row>
    <row r="128" spans="1:19" x14ac:dyDescent="0.2">
      <c r="A128" s="55" t="s">
        <v>4</v>
      </c>
      <c r="B128" s="54">
        <v>7</v>
      </c>
      <c r="C128" s="114">
        <v>1</v>
      </c>
      <c r="D128" s="122">
        <v>1</v>
      </c>
      <c r="F128" s="151">
        <f t="shared" si="33"/>
        <v>29288</v>
      </c>
      <c r="G128" s="123">
        <v>4184</v>
      </c>
      <c r="H128" s="53">
        <v>7</v>
      </c>
      <c r="I128" s="52">
        <f t="shared" si="34"/>
        <v>1</v>
      </c>
      <c r="J128" s="51">
        <v>26558</v>
      </c>
      <c r="K128" s="50">
        <f t="shared" si="35"/>
        <v>3794</v>
      </c>
      <c r="L128" s="49">
        <v>2</v>
      </c>
      <c r="M128" s="48">
        <f t="shared" si="36"/>
        <v>0.2857142857142857</v>
      </c>
      <c r="N128" s="47">
        <v>2730</v>
      </c>
      <c r="O128" s="46">
        <f>N128/L128</f>
        <v>1365</v>
      </c>
      <c r="P128" s="45">
        <v>0</v>
      </c>
      <c r="Q128" s="44">
        <f t="shared" si="37"/>
        <v>0</v>
      </c>
      <c r="R128" s="43">
        <v>0</v>
      </c>
      <c r="S128" s="42">
        <v>0</v>
      </c>
    </row>
    <row r="129" spans="1:19" x14ac:dyDescent="0.2">
      <c r="A129" s="55" t="s">
        <v>114</v>
      </c>
      <c r="B129" s="54">
        <v>138</v>
      </c>
      <c r="C129" s="114">
        <v>0.83</v>
      </c>
      <c r="D129" s="122">
        <v>0.74</v>
      </c>
      <c r="F129" s="152">
        <f>B129*G129</f>
        <v>801228</v>
      </c>
      <c r="G129" s="123">
        <v>5806</v>
      </c>
      <c r="H129" s="53">
        <v>99</v>
      </c>
      <c r="I129" s="52">
        <f>H129/B129</f>
        <v>0.71739130434782605</v>
      </c>
      <c r="J129" s="51">
        <v>461835</v>
      </c>
      <c r="K129" s="50">
        <f>J129/H129</f>
        <v>4665</v>
      </c>
      <c r="L129" s="49">
        <v>70</v>
      </c>
      <c r="M129" s="48">
        <f>L129/B129</f>
        <v>0.50724637681159424</v>
      </c>
      <c r="N129" s="47">
        <v>96320</v>
      </c>
      <c r="O129" s="46">
        <f>N129/L129</f>
        <v>1376</v>
      </c>
      <c r="P129" s="45">
        <v>22</v>
      </c>
      <c r="Q129" s="44">
        <f>P129/B129</f>
        <v>0.15942028985507245</v>
      </c>
      <c r="R129" s="43">
        <v>34056</v>
      </c>
      <c r="S129" s="42">
        <f>R129/P129</f>
        <v>1548</v>
      </c>
    </row>
    <row r="130" spans="1:19" x14ac:dyDescent="0.2">
      <c r="A130" s="56" t="s">
        <v>3</v>
      </c>
      <c r="B130" s="54">
        <v>22</v>
      </c>
      <c r="C130" s="114">
        <v>0.95</v>
      </c>
      <c r="D130" s="122">
        <v>0.91</v>
      </c>
      <c r="F130" s="151">
        <f t="shared" ref="F130:F131" si="40">B130*G130</f>
        <v>121660</v>
      </c>
      <c r="G130" s="123">
        <v>5530</v>
      </c>
      <c r="H130" s="53">
        <v>19</v>
      </c>
      <c r="I130" s="52">
        <f>H130/B130</f>
        <v>0.86363636363636365</v>
      </c>
      <c r="J130" s="51">
        <v>94259</v>
      </c>
      <c r="K130" s="50">
        <f>J130/H130</f>
        <v>4961</v>
      </c>
      <c r="L130" s="49">
        <v>6</v>
      </c>
      <c r="M130" s="48">
        <f>L130/B130</f>
        <v>0.27272727272727271</v>
      </c>
      <c r="N130" s="47">
        <v>15024</v>
      </c>
      <c r="O130" s="46">
        <f>N130/L130</f>
        <v>2504</v>
      </c>
      <c r="P130" s="45">
        <v>3</v>
      </c>
      <c r="Q130" s="44">
        <f>P130/B130</f>
        <v>0.13636363636363635</v>
      </c>
      <c r="R130" s="43">
        <v>1329</v>
      </c>
      <c r="S130" s="42">
        <f>R130/P130</f>
        <v>443</v>
      </c>
    </row>
    <row r="131" spans="1:19" x14ac:dyDescent="0.2">
      <c r="A131" s="55" t="s">
        <v>2</v>
      </c>
      <c r="B131" s="54">
        <v>1</v>
      </c>
      <c r="C131" s="114">
        <v>1</v>
      </c>
      <c r="D131" s="122">
        <v>1</v>
      </c>
      <c r="F131" s="151">
        <f t="shared" si="40"/>
        <v>2576</v>
      </c>
      <c r="G131" s="123">
        <v>2576</v>
      </c>
      <c r="H131" s="53">
        <v>0</v>
      </c>
      <c r="I131" s="52">
        <f>H131/B131</f>
        <v>0</v>
      </c>
      <c r="J131" s="51">
        <v>0</v>
      </c>
      <c r="K131" s="50">
        <v>0</v>
      </c>
      <c r="L131" s="49">
        <v>0</v>
      </c>
      <c r="M131" s="48">
        <f>L131/B131</f>
        <v>0</v>
      </c>
      <c r="N131" s="47">
        <v>0</v>
      </c>
      <c r="O131" s="46">
        <v>0</v>
      </c>
      <c r="P131" s="45">
        <v>1</v>
      </c>
      <c r="Q131" s="44">
        <f>P131/B131</f>
        <v>1</v>
      </c>
      <c r="R131" s="43">
        <v>2576</v>
      </c>
      <c r="S131" s="42">
        <f>R131/P131</f>
        <v>2576</v>
      </c>
    </row>
    <row r="132" spans="1:19" x14ac:dyDescent="0.2">
      <c r="A132" s="41" t="s">
        <v>1</v>
      </c>
      <c r="B132" s="40">
        <f>SUM(B101:B131)</f>
        <v>1023</v>
      </c>
      <c r="C132" s="115">
        <f>AVERAGE(C102:C131)</f>
        <v>0.96499999999999986</v>
      </c>
      <c r="D132" s="126">
        <v>0.82</v>
      </c>
      <c r="E132" s="153">
        <f>B132*D132</f>
        <v>838.8599999999999</v>
      </c>
      <c r="F132" s="150">
        <f>SUM(F102:F131)</f>
        <v>5738987</v>
      </c>
      <c r="G132" s="127">
        <f>F132/B132</f>
        <v>5609.9579667644184</v>
      </c>
      <c r="H132" s="39">
        <f>SUM(H102:H131)</f>
        <v>627</v>
      </c>
      <c r="I132" s="38">
        <v>0.62</v>
      </c>
      <c r="J132" s="37">
        <f>SUM(J102:J131)</f>
        <v>2794576</v>
      </c>
      <c r="K132" s="36">
        <f>J132/H132</f>
        <v>4457.0590111642741</v>
      </c>
      <c r="L132" s="35">
        <f>SUM(L101:L131)</f>
        <v>414</v>
      </c>
      <c r="M132" s="34">
        <v>0.4</v>
      </c>
      <c r="N132" s="33">
        <f>SUM(N101:N131)</f>
        <v>798794</v>
      </c>
      <c r="O132" s="32">
        <f>N132/L132</f>
        <v>1929.4541062801932</v>
      </c>
      <c r="P132" s="31">
        <f>SUM(P101:P131)</f>
        <v>472</v>
      </c>
      <c r="Q132" s="30">
        <v>0.46</v>
      </c>
      <c r="R132" s="29">
        <f>SUM(R101:R131)</f>
        <v>1140953</v>
      </c>
      <c r="S132" s="28">
        <f>R132/P132</f>
        <v>2417.273305084746</v>
      </c>
    </row>
    <row r="133" spans="1:19" x14ac:dyDescent="0.2">
      <c r="C133" s="130"/>
      <c r="D133" s="131"/>
      <c r="E133" s="131"/>
      <c r="F133" s="131"/>
      <c r="G133" s="132"/>
      <c r="H133" s="100"/>
      <c r="I133" s="133"/>
      <c r="J133" s="100"/>
      <c r="K133" s="134"/>
      <c r="L133" s="100"/>
      <c r="M133" s="135"/>
      <c r="N133" s="136"/>
      <c r="O133" s="134"/>
      <c r="P133" s="100"/>
      <c r="Q133" s="135"/>
      <c r="R133" s="136"/>
      <c r="S133" s="134"/>
    </row>
    <row r="134" spans="1:19" x14ac:dyDescent="0.2">
      <c r="A134" s="27" t="s">
        <v>0</v>
      </c>
      <c r="B134" s="26">
        <f>B132+B98+B88+B59+B51+B18+B13</f>
        <v>42916</v>
      </c>
      <c r="C134" s="119">
        <f ca="1">AVERAGE(C132,C98,C88,C59,C51,C18,C13)</f>
        <v>0.92040416644111211</v>
      </c>
      <c r="D134" s="126">
        <v>0.71</v>
      </c>
      <c r="E134" s="153">
        <f>B134*D134</f>
        <v>30470.359999999997</v>
      </c>
      <c r="F134" s="150">
        <f>SUM(F6:F129,F16:F17,F21:F50,F54:F58,F62:F87,F91:F97,F102:F131)</f>
        <v>1040145314</v>
      </c>
      <c r="G134" s="127">
        <f>F134/E134</f>
        <v>34136.298816292292</v>
      </c>
      <c r="H134" s="25">
        <f>SUM(H6:H129,H16:H17,H21:H50,H54:H58,H62:H87,H91:H97,H102:H131)</f>
        <v>49819</v>
      </c>
      <c r="I134" s="24">
        <v>0.4</v>
      </c>
      <c r="J134" s="23">
        <f>SUM(J6:J129,J16:J17,J21:J50,J54:J58,J62:J87,J91:J97,J102:J131)</f>
        <v>211545069</v>
      </c>
      <c r="K134" s="36">
        <f>J134/H134</f>
        <v>4246.272887854032</v>
      </c>
      <c r="L134" s="22">
        <f>SUM(L6:L129,L16:L17,L21:L50,L54:L58,L62:L87,L91:L97,L102:L131)</f>
        <v>47523</v>
      </c>
      <c r="M134" s="21">
        <v>0.37</v>
      </c>
      <c r="N134" s="20">
        <f>SUM(N6:N129,N16:N17,N21:N50,N54:N58,N62:N87,N91:N97,N102:N131)</f>
        <v>93436272</v>
      </c>
      <c r="O134" s="19">
        <f>N134/L134</f>
        <v>1966.1273909475412</v>
      </c>
      <c r="P134" s="18">
        <f>SUM(P6:P129,P16:P17,P21:P50,P54:P58,P62:P87,P91:P97,P102:P131)</f>
        <v>53150</v>
      </c>
      <c r="Q134" s="17">
        <v>0.42</v>
      </c>
      <c r="R134" s="16">
        <f>SUM(R6:R129,R16:R17,R21:R50,R54:R58,R62:R87,R91:R97,R102:R131)</f>
        <v>518934058</v>
      </c>
      <c r="S134" s="15">
        <f>R134/P134</f>
        <v>9763.5758795860766</v>
      </c>
    </row>
    <row r="136" spans="1:19" x14ac:dyDescent="0.2">
      <c r="A136" s="1" t="s">
        <v>144</v>
      </c>
    </row>
  </sheetData>
  <mergeCells count="5">
    <mergeCell ref="D2:G2"/>
    <mergeCell ref="H2:K2"/>
    <mergeCell ref="L2:O2"/>
    <mergeCell ref="P2:S2"/>
    <mergeCell ref="A1:S1"/>
  </mergeCells>
  <printOptions horizontalCentered="1" verticalCentered="1"/>
  <pageMargins left="0.25" right="0.25" top="0.75" bottom="0.75" header="0.3" footer="0.3"/>
  <pageSetup scale="68" orientation="landscape" r:id="rId1"/>
  <rowBreaks count="2" manualBreakCount="2">
    <brk id="52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 aid by inst</vt:lpstr>
      <vt:lpstr>'grant aid by inst'!Print_Titles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Trost</dc:creator>
  <cp:lastModifiedBy>Jennifer Trost</cp:lastModifiedBy>
  <cp:lastPrinted>2014-06-06T20:11:42Z</cp:lastPrinted>
  <dcterms:created xsi:type="dcterms:W3CDTF">2013-11-13T17:10:51Z</dcterms:created>
  <dcterms:modified xsi:type="dcterms:W3CDTF">2014-06-06T20:13:17Z</dcterms:modified>
</cp:coreProperties>
</file>