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20" activeTab="0"/>
  </bookViews>
  <sheets>
    <sheet name="Sheet1" sheetId="1" r:id="rId1"/>
    <sheet name="Sheet2" sheetId="2" r:id="rId2"/>
    <sheet name="Sheet3" sheetId="3" r:id="rId3"/>
  </sheets>
  <definedNames>
    <definedName name="_xlnm.Print_Area" localSheetId="0">'Sheet1'!$A$1:$O$43</definedName>
  </definedNames>
  <calcPr fullCalcOnLoad="1"/>
</workbook>
</file>

<file path=xl/sharedStrings.xml><?xml version="1.0" encoding="utf-8"?>
<sst xmlns="http://schemas.openxmlformats.org/spreadsheetml/2006/main" count="98" uniqueCount="84">
  <si>
    <t>Student Name:</t>
  </si>
  <si>
    <t xml:space="preserve"> </t>
  </si>
  <si>
    <t>SS#:</t>
  </si>
  <si>
    <t>FILL ONLY BLUE BOXES BELOW</t>
  </si>
  <si>
    <t>State</t>
  </si>
  <si>
    <t>Annual</t>
  </si>
  <si>
    <t>(see note below)</t>
  </si>
  <si>
    <t>Clock</t>
  </si>
  <si>
    <t xml:space="preserve">Budget </t>
  </si>
  <si>
    <t>Remaining</t>
  </si>
  <si>
    <t>Assigned</t>
  </si>
  <si>
    <t>Credits</t>
  </si>
  <si>
    <t>Hours</t>
  </si>
  <si>
    <t>Annual Federal Pell Grant</t>
  </si>
  <si>
    <t>for Enroll</t>
  </si>
  <si>
    <t xml:space="preserve">Student </t>
  </si>
  <si>
    <t>Share of</t>
  </si>
  <si>
    <t>Indep</t>
  </si>
  <si>
    <t>Taxpayer</t>
  </si>
  <si>
    <t>Pell Grant</t>
  </si>
  <si>
    <t>Grant for</t>
  </si>
  <si>
    <t>For</t>
  </si>
  <si>
    <t>Per</t>
  </si>
  <si>
    <t>Level</t>
  </si>
  <si>
    <t>Share</t>
  </si>
  <si>
    <t>Budget</t>
  </si>
  <si>
    <t>Responsibility</t>
  </si>
  <si>
    <t>Award</t>
  </si>
  <si>
    <t>Grant</t>
  </si>
  <si>
    <t>Term</t>
  </si>
  <si>
    <t>Week</t>
  </si>
  <si>
    <t>FT</t>
  </si>
  <si>
    <t>30+</t>
  </si>
  <si>
    <t>3Q</t>
  </si>
  <si>
    <t>28-29</t>
  </si>
  <si>
    <t>HT</t>
  </si>
  <si>
    <t>26-27</t>
  </si>
  <si>
    <t>EFC</t>
  </si>
  <si>
    <t>Full-time</t>
  </si>
  <si>
    <t>3/4 time</t>
  </si>
  <si>
    <t>1/2 time</t>
  </si>
  <si>
    <t>&lt;1/2 time</t>
  </si>
  <si>
    <t>PT</t>
  </si>
  <si>
    <t>24-25</t>
  </si>
  <si>
    <t>22-23</t>
  </si>
  <si>
    <t>Full-Time Annual State Grant Budget*</t>
  </si>
  <si>
    <t>20-21</t>
  </si>
  <si>
    <t>(see instructions below)</t>
  </si>
  <si>
    <t>18-19</t>
  </si>
  <si>
    <t>16-17</t>
  </si>
  <si>
    <t>14-15</t>
  </si>
  <si>
    <t>(enter 0 for independent student)</t>
  </si>
  <si>
    <t>12-13</t>
  </si>
  <si>
    <t>10-11</t>
  </si>
  <si>
    <t>8-9</t>
  </si>
  <si>
    <t>(enter 0 for dependent student)</t>
  </si>
  <si>
    <t>6-7</t>
  </si>
  <si>
    <t>Does Independent Student Have Dependents Other Than Spouse?</t>
  </si>
  <si>
    <t>(Y for Yes, N for No, blank for dependent student)</t>
  </si>
  <si>
    <t>Federal EFC</t>
  </si>
  <si>
    <t/>
  </si>
  <si>
    <t>School Term Type</t>
  </si>
  <si>
    <t>2=Semester or 2 Payment Periods</t>
  </si>
  <si>
    <t>3= Quarter or 3 Payment Periods</t>
  </si>
  <si>
    <t>INSTRUCTIONS</t>
  </si>
  <si>
    <t>RESULTS***</t>
  </si>
  <si>
    <t>Dep PC**</t>
  </si>
  <si>
    <t>SC**</t>
  </si>
  <si>
    <t>Enter 100% of FM 9-Month Annual Parental Contribution</t>
  </si>
  <si>
    <t>Enter 100% of FM 9-Month Annual Independent Student EFC</t>
  </si>
  <si>
    <t>(enter 100% of  9-month annual Federal Methodology EFC)</t>
  </si>
  <si>
    <t xml:space="preserve">*Enter the school's full-time State Grant Budget under that heading.  The full-time State Grant Budget consists of the lessor of full-time (30 semester credits or 45 quarter credits) annual </t>
  </si>
  <si>
    <t xml:space="preserve">***The amount shown in the RESULTS State Grant for Term column is the State Grant for a term or payment period of standard length. The amount shown in this column will need to be </t>
  </si>
  <si>
    <t xml:space="preserve">prorated in cases where the remaining clock hours in the student's clock hour program are less than the number of clock hours in the payment period. Once prorated, the result does NOT need </t>
  </si>
  <si>
    <t xml:space="preserve">to be adjusted (i.e., set to zero) if it falls under the minimum award. The minimum award is $50 per semester or $33 per quarter. For technical assistance, please contact the State Grant Unit </t>
  </si>
  <si>
    <t>(651) 642-0567 menu option 2 or (800) 657-3866.</t>
  </si>
  <si>
    <t>Changes shown in red</t>
  </si>
  <si>
    <t>Table created by OHE for use in estimating awards</t>
  </si>
  <si>
    <r>
      <t>**9-month Federal Methodology PC multiplied by</t>
    </r>
    <r>
      <rPr>
        <b/>
        <sz val="11"/>
        <rFont val="Calibri"/>
        <family val="2"/>
      </rPr>
      <t xml:space="preserve"> .</t>
    </r>
    <r>
      <rPr>
        <b/>
        <sz val="11"/>
        <color indexed="10"/>
        <rFont val="Calibri"/>
        <family val="2"/>
      </rPr>
      <t>79</t>
    </r>
    <r>
      <rPr>
        <sz val="11"/>
        <rFont val="Calibri"/>
        <family val="2"/>
      </rPr>
      <t xml:space="preserve">.  9-month FM EFC for independent student without dependents multiplied by </t>
    </r>
    <r>
      <rPr>
        <b/>
        <sz val="11"/>
        <rFont val="Calibri"/>
        <family val="2"/>
      </rPr>
      <t>.</t>
    </r>
    <r>
      <rPr>
        <b/>
        <sz val="11"/>
        <color indexed="10"/>
        <rFont val="Calibri"/>
        <family val="2"/>
      </rPr>
      <t>35</t>
    </r>
    <r>
      <rPr>
        <b/>
        <sz val="11"/>
        <rFont val="Calibri"/>
        <family val="2"/>
      </rPr>
      <t>.</t>
    </r>
    <r>
      <rPr>
        <sz val="11"/>
        <rFont val="Calibri"/>
        <family val="2"/>
      </rPr>
      <t xml:space="preserve">  9-month FM EFC for independent student with </t>
    </r>
  </si>
  <si>
    <r>
      <t xml:space="preserve">dependents multiplied by </t>
    </r>
    <r>
      <rPr>
        <b/>
        <sz val="11"/>
        <rFont val="Calibri"/>
        <family val="2"/>
      </rPr>
      <t>.</t>
    </r>
    <r>
      <rPr>
        <b/>
        <sz val="11"/>
        <color indexed="10"/>
        <rFont val="Calibri"/>
        <family val="2"/>
      </rPr>
      <t>71</t>
    </r>
    <r>
      <rPr>
        <sz val="11"/>
        <rFont val="Calibri"/>
        <family val="2"/>
      </rPr>
      <t xml:space="preserve">.   </t>
    </r>
  </si>
  <si>
    <r>
      <t xml:space="preserve">average or capped tuition and fees, plus a uniform living and miscellaneous expense (LME) allowance.  For </t>
    </r>
    <r>
      <rPr>
        <b/>
        <sz val="11"/>
        <color indexed="10"/>
        <rFont val="Calibri"/>
        <family val="2"/>
      </rPr>
      <t>2022-2023</t>
    </r>
    <r>
      <rPr>
        <sz val="11"/>
        <color indexed="8"/>
        <rFont val="Calibri"/>
        <family val="2"/>
      </rPr>
      <t>, the annual tuition cap for a student enrolled in a 4-yr program</t>
    </r>
  </si>
  <si>
    <t xml:space="preserve">Updated - 2022-2023 Federal Pell Grant Program Award Table </t>
  </si>
  <si>
    <r>
      <t xml:space="preserve"> is </t>
    </r>
    <r>
      <rPr>
        <b/>
        <sz val="11"/>
        <color indexed="10"/>
        <rFont val="Calibri"/>
        <family val="2"/>
      </rPr>
      <t>$16,106</t>
    </r>
    <r>
      <rPr>
        <sz val="11"/>
        <color indexed="8"/>
        <rFont val="Calibri"/>
        <family val="2"/>
      </rPr>
      <t xml:space="preserve">, and </t>
    </r>
    <r>
      <rPr>
        <b/>
        <sz val="11"/>
        <color indexed="10"/>
        <rFont val="Calibri"/>
        <family val="2"/>
      </rPr>
      <t xml:space="preserve">$6,484 </t>
    </r>
    <r>
      <rPr>
        <sz val="11"/>
        <color indexed="8"/>
        <rFont val="Calibri"/>
        <family val="2"/>
      </rPr>
      <t xml:space="preserve">for a student enrolled in a 2-yr or less program.  The annual full-time living and miscellaneous expense allowance (LME) is </t>
    </r>
    <r>
      <rPr>
        <b/>
        <sz val="11"/>
        <color indexed="10"/>
        <rFont val="Calibri"/>
        <family val="2"/>
      </rPr>
      <t>$11,418</t>
    </r>
    <r>
      <rPr>
        <b/>
        <sz val="11"/>
        <color indexed="10"/>
        <rFont val="Calibri"/>
        <family val="2"/>
      </rPr>
      <t>.</t>
    </r>
  </si>
  <si>
    <r>
      <t>2022-2023 ANNUAL STATE GRANT AWARD CALCULATOR  -</t>
    </r>
    <r>
      <rPr>
        <b/>
        <sz val="10"/>
        <color indexed="10"/>
        <rFont val="Arial"/>
        <family val="2"/>
      </rPr>
      <t xml:space="preserve"> Using parameters issued 6/27/2022</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</si>
</sst>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d\-mmm\-yy;@"/>
    <numFmt numFmtId="167" formatCode="0.0%"/>
    <numFmt numFmtId="168" formatCode="&quot;$&quot;#,##0.000_);\(&quot;$&quot;#,##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 numFmtId="174" formatCode="[$-409]dddd\,\ mmmm\ d\,\ yyyy"/>
    <numFmt numFmtId="175" formatCode="[$-409]h:mm:ss\ AM/PM"/>
    <numFmt numFmtId="176" formatCode="&quot;$&quot;#,##0.00"/>
  </numFmts>
  <fonts count="55">
    <font>
      <sz val="10"/>
      <name val="Arial"/>
      <family val="0"/>
    </font>
    <font>
      <sz val="10"/>
      <name val="Helv"/>
      <family val="0"/>
    </font>
    <font>
      <b/>
      <sz val="10"/>
      <name val="Helv"/>
      <family val="0"/>
    </font>
    <font>
      <b/>
      <sz val="6"/>
      <name val="Helv"/>
      <family val="0"/>
    </font>
    <font>
      <b/>
      <sz val="10"/>
      <name val="Arial"/>
      <family val="2"/>
    </font>
    <font>
      <sz val="8"/>
      <name val="Arial"/>
      <family val="2"/>
    </font>
    <font>
      <sz val="10"/>
      <color indexed="10"/>
      <name val="Arial"/>
      <family val="2"/>
    </font>
    <font>
      <sz val="11"/>
      <color indexed="8"/>
      <name val="Calibri"/>
      <family val="2"/>
    </font>
    <font>
      <b/>
      <sz val="11"/>
      <color indexed="10"/>
      <name val="Calibri"/>
      <family val="2"/>
    </font>
    <font>
      <b/>
      <sz val="10"/>
      <color indexed="10"/>
      <name val="Arial"/>
      <family val="2"/>
    </font>
    <font>
      <sz val="11"/>
      <name val="Calibri"/>
      <family val="2"/>
    </font>
    <font>
      <b/>
      <sz val="11"/>
      <name val="Calibri"/>
      <family val="2"/>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Helv"/>
      <family val="0"/>
    </font>
    <font>
      <i/>
      <sz val="10"/>
      <color indexed="10"/>
      <name val="Arial"/>
      <family val="2"/>
    </font>
    <font>
      <b/>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0"/>
      <color rgb="FFFF0000"/>
      <name val="Helv"/>
      <family val="0"/>
    </font>
    <font>
      <sz val="11"/>
      <color rgb="FF000000"/>
      <name val="Calibri"/>
      <family val="2"/>
    </font>
    <font>
      <i/>
      <sz val="10"/>
      <color rgb="FFFF0000"/>
      <name val="Arial"/>
      <family val="2"/>
    </font>
    <font>
      <b/>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41"/>
        <bgColor indexed="64"/>
      </patternFill>
    </fill>
    <fill>
      <patternFill patternType="solid">
        <fgColor rgb="FF00FFFF"/>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lignment/>
    </xf>
    <xf numFmtId="5" fontId="1" fillId="33" borderId="0" xfId="0" applyNumberFormat="1" applyFont="1" applyFill="1" applyAlignment="1">
      <alignment/>
    </xf>
    <xf numFmtId="0" fontId="1" fillId="33" borderId="0" xfId="0" applyFont="1" applyFill="1" applyAlignment="1">
      <alignment/>
    </xf>
    <xf numFmtId="5" fontId="0" fillId="0" borderId="0" xfId="0" applyNumberFormat="1" applyAlignment="1">
      <alignment/>
    </xf>
    <xf numFmtId="0" fontId="4" fillId="0" borderId="0" xfId="0" applyFont="1" applyAlignment="1">
      <alignment horizontal="left"/>
    </xf>
    <xf numFmtId="5" fontId="1" fillId="0" borderId="0" xfId="0" applyNumberFormat="1" applyFont="1" applyAlignment="1">
      <alignment/>
    </xf>
    <xf numFmtId="5" fontId="4" fillId="0" borderId="0" xfId="0" applyNumberFormat="1" applyFont="1" applyAlignment="1">
      <alignment/>
    </xf>
    <xf numFmtId="0" fontId="1" fillId="0" borderId="0" xfId="0" applyFont="1" applyAlignment="1">
      <alignment/>
    </xf>
    <xf numFmtId="5" fontId="2" fillId="0" borderId="0" xfId="0" applyNumberFormat="1" applyFont="1" applyAlignment="1">
      <alignment/>
    </xf>
    <xf numFmtId="5" fontId="4" fillId="0" borderId="0" xfId="0" applyNumberFormat="1" applyFont="1" applyAlignment="1">
      <alignment horizontal="center"/>
    </xf>
    <xf numFmtId="5" fontId="4" fillId="0" borderId="0" xfId="0" applyNumberFormat="1" applyFon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right"/>
    </xf>
    <xf numFmtId="5" fontId="1" fillId="33" borderId="0" xfId="0" applyNumberFormat="1" applyFont="1" applyFill="1" applyAlignment="1" applyProtection="1">
      <alignment horizontal="left"/>
      <protection locked="0"/>
    </xf>
    <xf numFmtId="5" fontId="1" fillId="33" borderId="0" xfId="0" applyNumberFormat="1" applyFont="1" applyFill="1" applyAlignment="1" applyProtection="1">
      <alignment/>
      <protection locked="0"/>
    </xf>
    <xf numFmtId="5" fontId="0" fillId="33" borderId="0" xfId="0" applyNumberFormat="1" applyFill="1" applyAlignment="1" applyProtection="1">
      <alignment/>
      <protection locked="0"/>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6" fillId="0" borderId="0" xfId="0" applyFont="1" applyAlignment="1">
      <alignment/>
    </xf>
    <xf numFmtId="5" fontId="6" fillId="0" borderId="0" xfId="0" applyNumberFormat="1" applyFont="1" applyAlignment="1">
      <alignment/>
    </xf>
    <xf numFmtId="5" fontId="0" fillId="0" borderId="0" xfId="0" applyNumberFormat="1" applyAlignment="1" quotePrefix="1">
      <alignment/>
    </xf>
    <xf numFmtId="0" fontId="0" fillId="0" borderId="0" xfId="0" applyFont="1" applyAlignment="1">
      <alignment horizontal="left"/>
    </xf>
    <xf numFmtId="0" fontId="0" fillId="34" borderId="0" xfId="0" applyFont="1" applyFill="1" applyAlignment="1" applyProtection="1">
      <alignment/>
      <protection locked="0"/>
    </xf>
    <xf numFmtId="0" fontId="0" fillId="0" borderId="0" xfId="0" applyFill="1" applyAlignment="1">
      <alignment/>
    </xf>
    <xf numFmtId="0" fontId="50" fillId="0" borderId="0" xfId="0" applyFont="1" applyAlignment="1">
      <alignment/>
    </xf>
    <xf numFmtId="5" fontId="50" fillId="0" borderId="0" xfId="0" applyNumberFormat="1" applyFont="1" applyAlignment="1">
      <alignment/>
    </xf>
    <xf numFmtId="165" fontId="4" fillId="0" borderId="0" xfId="0" applyNumberFormat="1" applyFont="1" applyAlignment="1" quotePrefix="1">
      <alignment horizontal="right"/>
    </xf>
    <xf numFmtId="5" fontId="0" fillId="0" borderId="0" xfId="0" applyNumberFormat="1" applyFont="1" applyAlignment="1">
      <alignment/>
    </xf>
    <xf numFmtId="15" fontId="50" fillId="0" borderId="0" xfId="0" applyNumberFormat="1" applyFont="1" applyAlignment="1">
      <alignment/>
    </xf>
    <xf numFmtId="5" fontId="50" fillId="0" borderId="0" xfId="0" applyNumberFormat="1" applyFont="1" applyAlignment="1">
      <alignment horizontal="center"/>
    </xf>
    <xf numFmtId="5" fontId="51" fillId="0" borderId="0" xfId="0" applyNumberFormat="1" applyFont="1" applyAlignment="1">
      <alignment/>
    </xf>
    <xf numFmtId="165" fontId="4" fillId="0" borderId="0" xfId="0" applyNumberFormat="1" applyFont="1" applyAlignment="1">
      <alignment/>
    </xf>
    <xf numFmtId="0" fontId="50" fillId="0" borderId="0" xfId="0" applyFont="1" applyAlignment="1">
      <alignment horizontal="left"/>
    </xf>
    <xf numFmtId="5" fontId="1" fillId="35" borderId="0" xfId="0" applyNumberFormat="1" applyFont="1" applyFill="1" applyAlignment="1" applyProtection="1">
      <alignment/>
      <protection locked="0"/>
    </xf>
    <xf numFmtId="167" fontId="4" fillId="0" borderId="0" xfId="0" applyNumberFormat="1" applyFont="1" applyAlignment="1" quotePrefix="1">
      <alignment horizontal="center"/>
    </xf>
    <xf numFmtId="169" fontId="0" fillId="0" borderId="0" xfId="0" applyNumberFormat="1" applyAlignment="1">
      <alignment/>
    </xf>
    <xf numFmtId="169" fontId="6" fillId="0" borderId="0" xfId="0" applyNumberFormat="1" applyFont="1" applyAlignment="1">
      <alignment/>
    </xf>
    <xf numFmtId="169" fontId="4" fillId="0" borderId="0" xfId="0" applyNumberFormat="1" applyFont="1" applyAlignment="1">
      <alignment horizontal="center"/>
    </xf>
    <xf numFmtId="169" fontId="1" fillId="0" borderId="0" xfId="0" applyNumberFormat="1" applyFont="1" applyAlignment="1">
      <alignment/>
    </xf>
    <xf numFmtId="0" fontId="52" fillId="0" borderId="0" xfId="0" applyFont="1" applyAlignment="1">
      <alignment/>
    </xf>
    <xf numFmtId="5" fontId="49" fillId="0" borderId="0" xfId="0" applyNumberFormat="1" applyFont="1" applyAlignment="1">
      <alignment/>
    </xf>
    <xf numFmtId="0" fontId="53" fillId="0" borderId="0" xfId="0" applyFont="1" applyAlignment="1">
      <alignment/>
    </xf>
    <xf numFmtId="0" fontId="52" fillId="0" borderId="0" xfId="0" applyFont="1" applyFill="1" applyAlignment="1">
      <alignment/>
    </xf>
    <xf numFmtId="5" fontId="0" fillId="0" borderId="0" xfId="0" applyNumberFormat="1" applyFill="1" applyAlignment="1">
      <alignment/>
    </xf>
    <xf numFmtId="0" fontId="10" fillId="0" borderId="0" xfId="0" applyFont="1" applyAlignment="1">
      <alignment/>
    </xf>
    <xf numFmtId="0" fontId="0" fillId="0" borderId="0" xfId="0" applyFont="1" applyAlignment="1">
      <alignment/>
    </xf>
    <xf numFmtId="0" fontId="50" fillId="36" borderId="0" xfId="0" applyFont="1" applyFill="1" applyAlignment="1">
      <alignment/>
    </xf>
    <xf numFmtId="169" fontId="0" fillId="0" borderId="0" xfId="0" applyNumberFormat="1" applyFont="1" applyAlignment="1">
      <alignment/>
    </xf>
    <xf numFmtId="17" fontId="54" fillId="36" borderId="0" xfId="0" applyNumberFormat="1" applyFont="1" applyFill="1" applyAlignment="1">
      <alignment/>
    </xf>
    <xf numFmtId="0" fontId="54" fillId="36" borderId="0" xfId="0" applyFont="1" applyFill="1" applyAlignment="1">
      <alignment/>
    </xf>
    <xf numFmtId="0" fontId="6" fillId="0" borderId="0" xfId="0" applyFont="1" applyFill="1" applyAlignment="1">
      <alignment/>
    </xf>
    <xf numFmtId="0" fontId="0" fillId="0" borderId="0" xfId="0" applyFont="1" applyFill="1" applyAlignment="1">
      <alignment/>
    </xf>
    <xf numFmtId="0" fontId="49" fillId="36" borderId="0" xfId="0" applyFont="1" applyFill="1" applyAlignment="1">
      <alignment/>
    </xf>
    <xf numFmtId="1" fontId="49" fillId="0" borderId="0" xfId="43" applyNumberFormat="1" applyFont="1" applyFill="1" applyAlignment="1">
      <alignment/>
    </xf>
    <xf numFmtId="5" fontId="49" fillId="0" borderId="0" xfId="43" applyNumberFormat="1" applyFont="1" applyAlignment="1">
      <alignment horizontal="right"/>
    </xf>
    <xf numFmtId="1" fontId="49" fillId="36" borderId="0" xfId="43" applyNumberFormat="1" applyFont="1" applyFill="1" applyAlignment="1">
      <alignment/>
    </xf>
    <xf numFmtId="5" fontId="49" fillId="36" borderId="0" xfId="43" applyNumberFormat="1" applyFont="1" applyFill="1" applyAlignment="1">
      <alignment horizontal="right"/>
    </xf>
    <xf numFmtId="5" fontId="49" fillId="0" borderId="0" xfId="43" applyNumberFormat="1" applyFont="1" applyFill="1" applyAlignment="1">
      <alignment horizontal="right"/>
    </xf>
    <xf numFmtId="0" fontId="49" fillId="0" borderId="0" xfId="0" applyFont="1" applyFill="1" applyAlignment="1">
      <alignment/>
    </xf>
    <xf numFmtId="0" fontId="49" fillId="36" borderId="0" xfId="43"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6"/>
  <sheetViews>
    <sheetView tabSelected="1" zoomScalePageLayoutView="0" workbookViewId="0" topLeftCell="A1">
      <selection activeCell="A1" sqref="A1"/>
    </sheetView>
  </sheetViews>
  <sheetFormatPr defaultColWidth="9.140625" defaultRowHeight="12.75"/>
  <cols>
    <col min="1" max="1" width="18.140625" style="0" customWidth="1"/>
    <col min="2" max="2" width="8.7109375" style="0" customWidth="1"/>
    <col min="3" max="3" width="29.421875" style="0" customWidth="1"/>
    <col min="4" max="4" width="8.7109375" style="0" customWidth="1"/>
    <col min="5" max="5" width="10.00390625" style="0" customWidth="1"/>
    <col min="6" max="6" width="10.140625" style="0" customWidth="1"/>
    <col min="7" max="7" width="9.140625" style="0" customWidth="1"/>
    <col min="8" max="8" width="10.140625" style="0" customWidth="1"/>
    <col min="9" max="9" width="12.57421875" style="0" customWidth="1"/>
    <col min="10" max="10" width="11.28125" style="0" customWidth="1"/>
    <col min="11" max="11" width="10.7109375" style="0" customWidth="1"/>
    <col min="12" max="12" width="12.00390625" style="0" customWidth="1"/>
    <col min="13" max="13" width="8.8515625" style="0" customWidth="1"/>
    <col min="14" max="14" width="8.7109375" style="0" customWidth="1"/>
    <col min="15" max="15" width="10.28125" style="42" customWidth="1"/>
    <col min="16" max="21" width="8.7109375" style="0" customWidth="1"/>
    <col min="22" max="22" width="9.00390625" style="0" customWidth="1"/>
    <col min="23" max="23" width="9.421875" style="0" customWidth="1"/>
    <col min="24" max="24" width="9.57421875" style="0" customWidth="1"/>
    <col min="25" max="25" width="8.7109375" style="0" customWidth="1"/>
    <col min="26" max="27" width="8.7109375" style="30" customWidth="1"/>
  </cols>
  <sheetData>
    <row r="1" spans="1:12" ht="12.75">
      <c r="A1" s="7" t="s">
        <v>83</v>
      </c>
      <c r="B1" s="3"/>
      <c r="C1" s="3"/>
      <c r="D1" s="3"/>
      <c r="E1" s="31"/>
      <c r="F1" s="9"/>
      <c r="G1" s="9"/>
      <c r="H1" s="9"/>
      <c r="I1" s="32" t="s">
        <v>76</v>
      </c>
      <c r="J1" s="33"/>
      <c r="K1" s="9"/>
      <c r="L1" s="9"/>
    </row>
    <row r="2" spans="1:27" s="25" customFormat="1" ht="12.75">
      <c r="A2" s="38"/>
      <c r="B2" s="31" t="s">
        <v>1</v>
      </c>
      <c r="C2" s="31"/>
      <c r="D2" s="31"/>
      <c r="E2" s="35"/>
      <c r="F2" s="32"/>
      <c r="G2" s="32"/>
      <c r="H2" s="32"/>
      <c r="I2" s="47"/>
      <c r="J2" s="31"/>
      <c r="K2" s="26"/>
      <c r="L2" s="26"/>
      <c r="O2" s="43"/>
      <c r="Z2" s="57"/>
      <c r="AA2" s="57"/>
    </row>
    <row r="3" spans="1:11" ht="12.75">
      <c r="A3" s="7" t="s">
        <v>0</v>
      </c>
      <c r="C3" s="24" t="s">
        <v>1</v>
      </c>
      <c r="D3" s="5"/>
      <c r="E3" s="5"/>
      <c r="F3" s="4"/>
      <c r="G3" s="13" t="s">
        <v>2</v>
      </c>
      <c r="H3" s="20" t="s">
        <v>1</v>
      </c>
      <c r="I3" s="4"/>
      <c r="J3" s="5"/>
      <c r="K3" s="6"/>
    </row>
    <row r="4" spans="6:12" ht="12.75">
      <c r="F4" s="6"/>
      <c r="G4" s="6"/>
      <c r="H4" s="6"/>
      <c r="I4" s="6"/>
      <c r="K4" s="14" t="s">
        <v>1</v>
      </c>
      <c r="L4" s="16" t="s">
        <v>65</v>
      </c>
    </row>
    <row r="5" spans="1:17" ht="12.75">
      <c r="A5" s="7" t="s">
        <v>3</v>
      </c>
      <c r="B5" s="3"/>
      <c r="C5" s="3"/>
      <c r="D5" s="12" t="s">
        <v>4</v>
      </c>
      <c r="E5" s="3"/>
      <c r="F5" s="3"/>
      <c r="G5" s="11"/>
      <c r="H5" s="11"/>
      <c r="I5" s="12" t="s">
        <v>5</v>
      </c>
      <c r="K5" s="15" t="s">
        <v>6</v>
      </c>
      <c r="L5" s="15" t="s">
        <v>6</v>
      </c>
      <c r="M5" s="3"/>
      <c r="N5" s="16" t="s">
        <v>7</v>
      </c>
      <c r="Q5" s="3"/>
    </row>
    <row r="6" spans="1:17" ht="12.75">
      <c r="A6" s="3"/>
      <c r="B6" s="3"/>
      <c r="C6" s="3"/>
      <c r="D6" s="12" t="s">
        <v>8</v>
      </c>
      <c r="E6" s="41">
        <v>0.5</v>
      </c>
      <c r="F6" s="12" t="s">
        <v>9</v>
      </c>
      <c r="G6" s="11"/>
      <c r="H6" s="37"/>
      <c r="I6" s="12" t="s">
        <v>10</v>
      </c>
      <c r="J6" s="12" t="s">
        <v>5</v>
      </c>
      <c r="K6" s="12" t="s">
        <v>5</v>
      </c>
      <c r="L6" s="12" t="s">
        <v>4</v>
      </c>
      <c r="M6" s="16" t="s">
        <v>11</v>
      </c>
      <c r="N6" s="16" t="s">
        <v>12</v>
      </c>
      <c r="O6" s="44"/>
      <c r="Q6" s="3"/>
    </row>
    <row r="7" spans="1:17" ht="12.75">
      <c r="A7" s="7" t="s">
        <v>13</v>
      </c>
      <c r="B7" s="3"/>
      <c r="C7" s="3"/>
      <c r="D7" s="12" t="s">
        <v>14</v>
      </c>
      <c r="E7" s="12" t="s">
        <v>15</v>
      </c>
      <c r="F7" s="12" t="s">
        <v>16</v>
      </c>
      <c r="G7" s="36"/>
      <c r="H7" s="12" t="s">
        <v>17</v>
      </c>
      <c r="I7" s="12" t="s">
        <v>18</v>
      </c>
      <c r="J7" s="12" t="s">
        <v>19</v>
      </c>
      <c r="K7" s="12" t="s">
        <v>4</v>
      </c>
      <c r="L7" s="12" t="s">
        <v>20</v>
      </c>
      <c r="M7" s="16" t="s">
        <v>21</v>
      </c>
      <c r="N7" s="16" t="s">
        <v>22</v>
      </c>
      <c r="O7" s="44"/>
      <c r="Q7" s="3"/>
    </row>
    <row r="8" spans="1:25" ht="12.75">
      <c r="A8" s="3"/>
      <c r="B8" s="3"/>
      <c r="C8" s="3"/>
      <c r="D8" s="12" t="s">
        <v>23</v>
      </c>
      <c r="E8" s="12" t="s">
        <v>24</v>
      </c>
      <c r="F8" s="12" t="s">
        <v>25</v>
      </c>
      <c r="G8" s="12" t="s">
        <v>66</v>
      </c>
      <c r="H8" s="12" t="s">
        <v>67</v>
      </c>
      <c r="I8" s="12" t="s">
        <v>26</v>
      </c>
      <c r="J8" s="12" t="s">
        <v>27</v>
      </c>
      <c r="K8" s="12" t="s">
        <v>28</v>
      </c>
      <c r="L8" s="12" t="s">
        <v>29</v>
      </c>
      <c r="M8" s="16" t="s">
        <v>29</v>
      </c>
      <c r="N8" s="16" t="s">
        <v>30</v>
      </c>
      <c r="O8" s="44"/>
      <c r="Q8" s="3"/>
      <c r="T8" s="53" t="s">
        <v>81</v>
      </c>
      <c r="U8" s="59"/>
      <c r="V8" s="59"/>
      <c r="W8" s="59"/>
      <c r="X8" s="59"/>
      <c r="Y8" s="59"/>
    </row>
    <row r="9" spans="1:25" ht="12.75">
      <c r="A9" s="1" t="s">
        <v>31</v>
      </c>
      <c r="B9" s="8">
        <f>VLOOKUP($B$26,$T$12:$Y$76,3,1)</f>
        <v>6895</v>
      </c>
      <c r="C9" s="48"/>
      <c r="D9" s="6">
        <f>SUM(B15)</f>
        <v>0</v>
      </c>
      <c r="E9" s="6">
        <f>ROUND(D9*0.5,0)</f>
        <v>0</v>
      </c>
      <c r="F9" s="6">
        <f aca="true" t="shared" si="0" ref="F9:F21">SUM(D9-E9)</f>
        <v>0</v>
      </c>
      <c r="G9" s="6">
        <f aca="true" t="shared" si="1" ref="G9:G21">ROUND($B$18*0.79,0)</f>
        <v>0</v>
      </c>
      <c r="H9" s="6">
        <f>IF(OR($B$24="Y",$B$24="y"),ROUND($B$21*0.71,0),ROUND($B$21*0.35,0))</f>
        <v>0</v>
      </c>
      <c r="I9" s="6">
        <f aca="true" t="shared" si="2" ref="I9:I21">SUM(F9-G9-H9)</f>
        <v>0</v>
      </c>
      <c r="J9" s="6">
        <f>SUM($B$9)</f>
        <v>6895</v>
      </c>
      <c r="K9" s="11">
        <f aca="true" t="shared" si="3" ref="K9:K21">IF(I9-J9&lt;100,0,I9-J9)</f>
        <v>0</v>
      </c>
      <c r="L9" s="11">
        <f aca="true" t="shared" si="4" ref="L9:L21">ROUND(K9/$B$29,0)</f>
        <v>0</v>
      </c>
      <c r="M9" s="3">
        <v>15</v>
      </c>
      <c r="N9" s="16" t="s">
        <v>32</v>
      </c>
      <c r="T9" s="55"/>
      <c r="U9" s="56" t="s">
        <v>77</v>
      </c>
      <c r="V9" s="56"/>
      <c r="W9" s="56"/>
      <c r="X9" s="56"/>
      <c r="Y9" s="56"/>
    </row>
    <row r="10" spans="1:14" ht="12.75">
      <c r="A10" s="1" t="s">
        <v>33</v>
      </c>
      <c r="B10" s="8">
        <f>VLOOKUP($B$26,$T$12:$Y$76,4,1)</f>
        <v>5171</v>
      </c>
      <c r="C10" s="48"/>
      <c r="D10" s="6">
        <f>ROUND($B$15*0.933,0)</f>
        <v>0</v>
      </c>
      <c r="E10" s="6">
        <f aca="true" t="shared" si="5" ref="E10:E21">ROUND(D10*0.5,0)</f>
        <v>0</v>
      </c>
      <c r="F10" s="6">
        <f t="shared" si="0"/>
        <v>0</v>
      </c>
      <c r="G10" s="6">
        <f t="shared" si="1"/>
        <v>0</v>
      </c>
      <c r="H10" s="6">
        <f aca="true" t="shared" si="6" ref="H10:H21">IF(OR($B$24="Y",$B$24="y"),ROUND($B$21*0.71,0),ROUND($B$21*0.35,0))</f>
        <v>0</v>
      </c>
      <c r="I10" s="6">
        <f t="shared" si="2"/>
        <v>0</v>
      </c>
      <c r="J10" s="6">
        <f>SUM($B$9)</f>
        <v>6895</v>
      </c>
      <c r="K10" s="11">
        <f t="shared" si="3"/>
        <v>0</v>
      </c>
      <c r="L10" s="11">
        <f t="shared" si="4"/>
        <v>0</v>
      </c>
      <c r="M10" s="3">
        <v>14</v>
      </c>
      <c r="N10" s="16" t="s">
        <v>34</v>
      </c>
    </row>
    <row r="11" spans="1:25" ht="12.75">
      <c r="A11" s="1" t="s">
        <v>35</v>
      </c>
      <c r="B11" s="8">
        <f>VLOOKUP($B$26,$T$12:$Y$76,5,1)</f>
        <v>3448</v>
      </c>
      <c r="C11" s="48"/>
      <c r="D11" s="6">
        <f>ROUND($B$15*0.867,0)</f>
        <v>0</v>
      </c>
      <c r="E11" s="6">
        <f t="shared" si="5"/>
        <v>0</v>
      </c>
      <c r="F11" s="6">
        <f t="shared" si="0"/>
        <v>0</v>
      </c>
      <c r="G11" s="6">
        <f t="shared" si="1"/>
        <v>0</v>
      </c>
      <c r="H11" s="6">
        <f t="shared" si="6"/>
        <v>0</v>
      </c>
      <c r="I11" s="6">
        <f t="shared" si="2"/>
        <v>0</v>
      </c>
      <c r="J11" s="6">
        <f>SUM($B$9)</f>
        <v>6895</v>
      </c>
      <c r="K11" s="11">
        <f t="shared" si="3"/>
        <v>0</v>
      </c>
      <c r="L11" s="11">
        <f t="shared" si="4"/>
        <v>0</v>
      </c>
      <c r="M11" s="3">
        <v>13</v>
      </c>
      <c r="N11" s="16" t="s">
        <v>36</v>
      </c>
      <c r="T11" s="17" t="s">
        <v>37</v>
      </c>
      <c r="U11" s="18"/>
      <c r="V11" s="19" t="s">
        <v>38</v>
      </c>
      <c r="W11" s="19" t="s">
        <v>39</v>
      </c>
      <c r="X11" s="19" t="s">
        <v>40</v>
      </c>
      <c r="Y11" s="19" t="s">
        <v>41</v>
      </c>
    </row>
    <row r="12" spans="1:25" ht="12.75">
      <c r="A12" s="1" t="s">
        <v>42</v>
      </c>
      <c r="B12" s="8">
        <f>VLOOKUP($B$26,$T$12:$Y$76,6,1)</f>
        <v>1724</v>
      </c>
      <c r="C12" s="48"/>
      <c r="D12" s="6">
        <f>ROUND($B$15*0.8,0)</f>
        <v>0</v>
      </c>
      <c r="E12" s="6">
        <f t="shared" si="5"/>
        <v>0</v>
      </c>
      <c r="F12" s="6">
        <f t="shared" si="0"/>
        <v>0</v>
      </c>
      <c r="G12" s="6">
        <f t="shared" si="1"/>
        <v>0</v>
      </c>
      <c r="H12" s="6">
        <f t="shared" si="6"/>
        <v>0</v>
      </c>
      <c r="I12" s="6">
        <f t="shared" si="2"/>
        <v>0</v>
      </c>
      <c r="J12" s="6">
        <f>SUM($B$9)</f>
        <v>6895</v>
      </c>
      <c r="K12" s="11">
        <f t="shared" si="3"/>
        <v>0</v>
      </c>
      <c r="L12" s="11">
        <f t="shared" si="4"/>
        <v>0</v>
      </c>
      <c r="M12" s="3">
        <v>12</v>
      </c>
      <c r="N12" s="16" t="s">
        <v>43</v>
      </c>
      <c r="T12" s="60">
        <v>0</v>
      </c>
      <c r="U12" s="60">
        <v>0</v>
      </c>
      <c r="V12" s="61">
        <v>6895</v>
      </c>
      <c r="W12" s="61">
        <v>5171</v>
      </c>
      <c r="X12" s="61">
        <v>3448</v>
      </c>
      <c r="Y12" s="61">
        <v>1724</v>
      </c>
    </row>
    <row r="13" spans="2:25" ht="12.75">
      <c r="B13" s="6"/>
      <c r="D13" s="6">
        <f>ROUND($B$15*0.733,0)</f>
        <v>0</v>
      </c>
      <c r="E13" s="6">
        <f t="shared" si="5"/>
        <v>0</v>
      </c>
      <c r="F13" s="6">
        <f t="shared" si="0"/>
        <v>0</v>
      </c>
      <c r="G13" s="6">
        <f t="shared" si="1"/>
        <v>0</v>
      </c>
      <c r="H13" s="6">
        <f t="shared" si="6"/>
        <v>0</v>
      </c>
      <c r="I13" s="6">
        <f t="shared" si="2"/>
        <v>0</v>
      </c>
      <c r="J13" s="6">
        <f>SUM($B$10)</f>
        <v>5171</v>
      </c>
      <c r="K13" s="11">
        <f t="shared" si="3"/>
        <v>0</v>
      </c>
      <c r="L13" s="11">
        <f t="shared" si="4"/>
        <v>0</v>
      </c>
      <c r="M13" s="3">
        <v>11</v>
      </c>
      <c r="N13" s="16" t="s">
        <v>44</v>
      </c>
      <c r="T13" s="62">
        <v>1</v>
      </c>
      <c r="U13" s="62">
        <v>100</v>
      </c>
      <c r="V13" s="63">
        <v>6845</v>
      </c>
      <c r="W13" s="63">
        <v>5134</v>
      </c>
      <c r="X13" s="63">
        <v>3423</v>
      </c>
      <c r="Y13" s="63">
        <v>1711</v>
      </c>
    </row>
    <row r="14" spans="1:25" ht="12.75">
      <c r="A14" s="7" t="s">
        <v>45</v>
      </c>
      <c r="B14" s="6"/>
      <c r="D14" s="6">
        <f>ROUND($B$15*0.667,0)</f>
        <v>0</v>
      </c>
      <c r="E14" s="6">
        <f t="shared" si="5"/>
        <v>0</v>
      </c>
      <c r="F14" s="6">
        <f t="shared" si="0"/>
        <v>0</v>
      </c>
      <c r="G14" s="6">
        <f t="shared" si="1"/>
        <v>0</v>
      </c>
      <c r="H14" s="6">
        <f t="shared" si="6"/>
        <v>0</v>
      </c>
      <c r="I14" s="6">
        <f t="shared" si="2"/>
        <v>0</v>
      </c>
      <c r="J14" s="6">
        <f>SUM($B$10)</f>
        <v>5171</v>
      </c>
      <c r="K14" s="11">
        <f t="shared" si="3"/>
        <v>0</v>
      </c>
      <c r="L14" s="11">
        <f t="shared" si="4"/>
        <v>0</v>
      </c>
      <c r="M14" s="3">
        <v>10</v>
      </c>
      <c r="N14" s="16" t="s">
        <v>46</v>
      </c>
      <c r="T14" s="60">
        <f aca="true" t="shared" si="7" ref="T14:U29">100+T13</f>
        <v>101</v>
      </c>
      <c r="U14" s="60">
        <f t="shared" si="7"/>
        <v>200</v>
      </c>
      <c r="V14" s="64">
        <v>6745</v>
      </c>
      <c r="W14" s="64">
        <f aca="true" t="shared" si="8" ref="W14:W72">W13-75</f>
        <v>5059</v>
      </c>
      <c r="X14" s="64">
        <f>X13-50</f>
        <v>3373</v>
      </c>
      <c r="Y14" s="64">
        <f>Y13-25</f>
        <v>1686</v>
      </c>
    </row>
    <row r="15" spans="2:25" ht="12.75">
      <c r="B15" s="40">
        <v>0</v>
      </c>
      <c r="C15" t="s">
        <v>47</v>
      </c>
      <c r="D15" s="6">
        <f>ROUND($B$15*0.6,0)</f>
        <v>0</v>
      </c>
      <c r="E15" s="6">
        <f t="shared" si="5"/>
        <v>0</v>
      </c>
      <c r="F15" s="6">
        <f t="shared" si="0"/>
        <v>0</v>
      </c>
      <c r="G15" s="6">
        <f t="shared" si="1"/>
        <v>0</v>
      </c>
      <c r="H15" s="6">
        <f t="shared" si="6"/>
        <v>0</v>
      </c>
      <c r="I15" s="6">
        <f t="shared" si="2"/>
        <v>0</v>
      </c>
      <c r="J15" s="6">
        <f>SUM($B$10)</f>
        <v>5171</v>
      </c>
      <c r="K15" s="11">
        <f t="shared" si="3"/>
        <v>0</v>
      </c>
      <c r="L15" s="11">
        <f t="shared" si="4"/>
        <v>0</v>
      </c>
      <c r="M15" s="3">
        <v>9</v>
      </c>
      <c r="N15" s="16" t="s">
        <v>48</v>
      </c>
      <c r="T15" s="62">
        <f t="shared" si="7"/>
        <v>201</v>
      </c>
      <c r="U15" s="62">
        <f t="shared" si="7"/>
        <v>300</v>
      </c>
      <c r="V15" s="63">
        <f aca="true" t="shared" si="9" ref="V15:V74">V14-100</f>
        <v>6645</v>
      </c>
      <c r="W15" s="63">
        <f t="shared" si="8"/>
        <v>4984</v>
      </c>
      <c r="X15" s="63">
        <f aca="true" t="shared" si="10" ref="X15:X67">X14-50</f>
        <v>3323</v>
      </c>
      <c r="Y15" s="63">
        <f aca="true" t="shared" si="11" ref="Y15:Y53">Y14-25</f>
        <v>1661</v>
      </c>
    </row>
    <row r="16" spans="2:25" ht="12.75">
      <c r="B16" s="6"/>
      <c r="D16" s="6">
        <f>ROUND($B$15*0.533,0)</f>
        <v>0</v>
      </c>
      <c r="E16" s="6">
        <f t="shared" si="5"/>
        <v>0</v>
      </c>
      <c r="F16" s="6">
        <f t="shared" si="0"/>
        <v>0</v>
      </c>
      <c r="G16" s="6">
        <f t="shared" si="1"/>
        <v>0</v>
      </c>
      <c r="H16" s="6">
        <f t="shared" si="6"/>
        <v>0</v>
      </c>
      <c r="I16" s="6">
        <f t="shared" si="2"/>
        <v>0</v>
      </c>
      <c r="J16" s="6">
        <f>SUM($B$11)</f>
        <v>3448</v>
      </c>
      <c r="K16" s="11">
        <f t="shared" si="3"/>
        <v>0</v>
      </c>
      <c r="L16" s="11">
        <f t="shared" si="4"/>
        <v>0</v>
      </c>
      <c r="M16" s="3">
        <v>8</v>
      </c>
      <c r="N16" s="16" t="s">
        <v>49</v>
      </c>
      <c r="T16" s="60">
        <f t="shared" si="7"/>
        <v>301</v>
      </c>
      <c r="U16" s="60">
        <f t="shared" si="7"/>
        <v>400</v>
      </c>
      <c r="V16" s="61">
        <f t="shared" si="9"/>
        <v>6545</v>
      </c>
      <c r="W16" s="61">
        <f t="shared" si="8"/>
        <v>4909</v>
      </c>
      <c r="X16" s="61">
        <f t="shared" si="10"/>
        <v>3273</v>
      </c>
      <c r="Y16" s="61">
        <f t="shared" si="11"/>
        <v>1636</v>
      </c>
    </row>
    <row r="17" spans="1:25" ht="12.75">
      <c r="A17" s="7" t="s">
        <v>68</v>
      </c>
      <c r="B17" s="6"/>
      <c r="D17" s="6">
        <f>ROUND($B$15*0.467,0)</f>
        <v>0</v>
      </c>
      <c r="E17" s="6">
        <f t="shared" si="5"/>
        <v>0</v>
      </c>
      <c r="F17" s="6">
        <f t="shared" si="0"/>
        <v>0</v>
      </c>
      <c r="G17" s="6">
        <f t="shared" si="1"/>
        <v>0</v>
      </c>
      <c r="H17" s="6">
        <f t="shared" si="6"/>
        <v>0</v>
      </c>
      <c r="I17" s="6">
        <f t="shared" si="2"/>
        <v>0</v>
      </c>
      <c r="J17" s="6">
        <f>SUM($B$11)</f>
        <v>3448</v>
      </c>
      <c r="K17" s="11">
        <f t="shared" si="3"/>
        <v>0</v>
      </c>
      <c r="L17" s="11">
        <f t="shared" si="4"/>
        <v>0</v>
      </c>
      <c r="M17" s="3">
        <v>7</v>
      </c>
      <c r="N17" s="16" t="s">
        <v>50</v>
      </c>
      <c r="T17" s="62">
        <f t="shared" si="7"/>
        <v>401</v>
      </c>
      <c r="U17" s="62">
        <f t="shared" si="7"/>
        <v>500</v>
      </c>
      <c r="V17" s="63">
        <f t="shared" si="9"/>
        <v>6445</v>
      </c>
      <c r="W17" s="63">
        <f t="shared" si="8"/>
        <v>4834</v>
      </c>
      <c r="X17" s="63">
        <f t="shared" si="10"/>
        <v>3223</v>
      </c>
      <c r="Y17" s="63">
        <f t="shared" si="11"/>
        <v>1611</v>
      </c>
    </row>
    <row r="18" spans="2:25" ht="12.75">
      <c r="B18" s="21">
        <v>0</v>
      </c>
      <c r="C18" t="s">
        <v>51</v>
      </c>
      <c r="D18" s="6">
        <f>ROUND($B$15*0.4,0)</f>
        <v>0</v>
      </c>
      <c r="E18" s="6">
        <f t="shared" si="5"/>
        <v>0</v>
      </c>
      <c r="F18" s="6">
        <f t="shared" si="0"/>
        <v>0</v>
      </c>
      <c r="G18" s="6">
        <f t="shared" si="1"/>
        <v>0</v>
      </c>
      <c r="H18" s="6">
        <f t="shared" si="6"/>
        <v>0</v>
      </c>
      <c r="I18" s="6">
        <f t="shared" si="2"/>
        <v>0</v>
      </c>
      <c r="J18" s="6">
        <f>SUM($B$11)</f>
        <v>3448</v>
      </c>
      <c r="K18" s="11">
        <f t="shared" si="3"/>
        <v>0</v>
      </c>
      <c r="L18" s="11">
        <f t="shared" si="4"/>
        <v>0</v>
      </c>
      <c r="M18" s="3">
        <v>6</v>
      </c>
      <c r="N18" s="16" t="s">
        <v>52</v>
      </c>
      <c r="T18" s="60">
        <f t="shared" si="7"/>
        <v>501</v>
      </c>
      <c r="U18" s="60">
        <f t="shared" si="7"/>
        <v>600</v>
      </c>
      <c r="V18" s="61">
        <f t="shared" si="9"/>
        <v>6345</v>
      </c>
      <c r="W18" s="61">
        <f t="shared" si="8"/>
        <v>4759</v>
      </c>
      <c r="X18" s="61">
        <f t="shared" si="10"/>
        <v>3173</v>
      </c>
      <c r="Y18" s="61">
        <f t="shared" si="11"/>
        <v>1586</v>
      </c>
    </row>
    <row r="19" spans="2:25" ht="12.75">
      <c r="B19" s="6"/>
      <c r="D19" s="6">
        <f>ROUND($B$15*0.333,0)</f>
        <v>0</v>
      </c>
      <c r="E19" s="6">
        <f t="shared" si="5"/>
        <v>0</v>
      </c>
      <c r="F19" s="6">
        <f t="shared" si="0"/>
        <v>0</v>
      </c>
      <c r="G19" s="6">
        <f t="shared" si="1"/>
        <v>0</v>
      </c>
      <c r="H19" s="6">
        <f t="shared" si="6"/>
        <v>0</v>
      </c>
      <c r="I19" s="6">
        <f t="shared" si="2"/>
        <v>0</v>
      </c>
      <c r="J19" s="6">
        <f>SUM($B$12)</f>
        <v>1724</v>
      </c>
      <c r="K19" s="11">
        <f t="shared" si="3"/>
        <v>0</v>
      </c>
      <c r="L19" s="11">
        <f t="shared" si="4"/>
        <v>0</v>
      </c>
      <c r="M19" s="3">
        <v>5</v>
      </c>
      <c r="N19" s="16" t="s">
        <v>53</v>
      </c>
      <c r="T19" s="62">
        <f t="shared" si="7"/>
        <v>601</v>
      </c>
      <c r="U19" s="62">
        <f t="shared" si="7"/>
        <v>700</v>
      </c>
      <c r="V19" s="63">
        <f t="shared" si="9"/>
        <v>6245</v>
      </c>
      <c r="W19" s="63">
        <f t="shared" si="8"/>
        <v>4684</v>
      </c>
      <c r="X19" s="63">
        <f t="shared" si="10"/>
        <v>3123</v>
      </c>
      <c r="Y19" s="63">
        <f t="shared" si="11"/>
        <v>1561</v>
      </c>
    </row>
    <row r="20" spans="1:25" ht="12.75">
      <c r="A20" s="7" t="s">
        <v>69</v>
      </c>
      <c r="B20" s="6"/>
      <c r="D20" s="6">
        <f>ROUND($B$15*0.267,0)</f>
        <v>0</v>
      </c>
      <c r="E20" s="6">
        <f t="shared" si="5"/>
        <v>0</v>
      </c>
      <c r="F20" s="6">
        <f t="shared" si="0"/>
        <v>0</v>
      </c>
      <c r="G20" s="6">
        <f t="shared" si="1"/>
        <v>0</v>
      </c>
      <c r="H20" s="6">
        <f t="shared" si="6"/>
        <v>0</v>
      </c>
      <c r="I20" s="6">
        <f t="shared" si="2"/>
        <v>0</v>
      </c>
      <c r="J20" s="6">
        <f>SUM($B$12)</f>
        <v>1724</v>
      </c>
      <c r="K20" s="11">
        <f t="shared" si="3"/>
        <v>0</v>
      </c>
      <c r="L20" s="11">
        <f t="shared" si="4"/>
        <v>0</v>
      </c>
      <c r="M20" s="3">
        <v>4</v>
      </c>
      <c r="N20" s="16" t="s">
        <v>54</v>
      </c>
      <c r="T20" s="60">
        <f t="shared" si="7"/>
        <v>701</v>
      </c>
      <c r="U20" s="60">
        <f t="shared" si="7"/>
        <v>800</v>
      </c>
      <c r="V20" s="61">
        <f t="shared" si="9"/>
        <v>6145</v>
      </c>
      <c r="W20" s="61">
        <f t="shared" si="8"/>
        <v>4609</v>
      </c>
      <c r="X20" s="61">
        <f t="shared" si="10"/>
        <v>3073</v>
      </c>
      <c r="Y20" s="61">
        <f t="shared" si="11"/>
        <v>1536</v>
      </c>
    </row>
    <row r="21" spans="2:25" ht="12.75">
      <c r="B21" s="21">
        <v>0</v>
      </c>
      <c r="C21" t="s">
        <v>55</v>
      </c>
      <c r="D21" s="6">
        <f>ROUND($B$15*0.2,0)</f>
        <v>0</v>
      </c>
      <c r="E21" s="6">
        <f t="shared" si="5"/>
        <v>0</v>
      </c>
      <c r="F21" s="6">
        <f t="shared" si="0"/>
        <v>0</v>
      </c>
      <c r="G21" s="6">
        <f t="shared" si="1"/>
        <v>0</v>
      </c>
      <c r="H21" s="6">
        <f t="shared" si="6"/>
        <v>0</v>
      </c>
      <c r="I21" s="6">
        <f t="shared" si="2"/>
        <v>0</v>
      </c>
      <c r="J21" s="6">
        <f>SUM($B$12)</f>
        <v>1724</v>
      </c>
      <c r="K21" s="11">
        <f t="shared" si="3"/>
        <v>0</v>
      </c>
      <c r="L21" s="11">
        <f t="shared" si="4"/>
        <v>0</v>
      </c>
      <c r="M21" s="3">
        <v>3</v>
      </c>
      <c r="N21" s="16" t="s">
        <v>56</v>
      </c>
      <c r="T21" s="62">
        <f t="shared" si="7"/>
        <v>801</v>
      </c>
      <c r="U21" s="62">
        <f t="shared" si="7"/>
        <v>900</v>
      </c>
      <c r="V21" s="63">
        <f t="shared" si="9"/>
        <v>6045</v>
      </c>
      <c r="W21" s="63">
        <f t="shared" si="8"/>
        <v>4534</v>
      </c>
      <c r="X21" s="63">
        <f t="shared" si="10"/>
        <v>3023</v>
      </c>
      <c r="Y21" s="63">
        <f t="shared" si="11"/>
        <v>1511</v>
      </c>
    </row>
    <row r="22" spans="1:25" ht="12.75">
      <c r="A22" s="2"/>
      <c r="B22" s="34" t="s">
        <v>1</v>
      </c>
      <c r="D22" s="6"/>
      <c r="E22" s="6"/>
      <c r="F22" s="6"/>
      <c r="G22" s="6"/>
      <c r="H22" s="6"/>
      <c r="I22" s="6"/>
      <c r="J22" s="6"/>
      <c r="K22" s="6"/>
      <c r="L22" s="6"/>
      <c r="M22" s="6"/>
      <c r="N22" s="6"/>
      <c r="P22" s="6"/>
      <c r="T22" s="60">
        <f t="shared" si="7"/>
        <v>901</v>
      </c>
      <c r="U22" s="60">
        <f t="shared" si="7"/>
        <v>1000</v>
      </c>
      <c r="V22" s="61">
        <f t="shared" si="9"/>
        <v>5945</v>
      </c>
      <c r="W22" s="61">
        <f t="shared" si="8"/>
        <v>4459</v>
      </c>
      <c r="X22" s="61">
        <f t="shared" si="10"/>
        <v>2973</v>
      </c>
      <c r="Y22" s="61">
        <f t="shared" si="11"/>
        <v>1486</v>
      </c>
    </row>
    <row r="23" spans="1:25" ht="12.75">
      <c r="A23" s="3" t="s">
        <v>57</v>
      </c>
      <c r="B23" s="9"/>
      <c r="C23" s="3"/>
      <c r="D23" s="9"/>
      <c r="E23" s="6"/>
      <c r="F23" s="6"/>
      <c r="G23" s="6"/>
      <c r="H23" s="6"/>
      <c r="I23" s="6"/>
      <c r="J23" s="6"/>
      <c r="K23" s="6"/>
      <c r="L23" s="6"/>
      <c r="M23" s="6"/>
      <c r="N23" s="6"/>
      <c r="T23" s="62">
        <f t="shared" si="7"/>
        <v>1001</v>
      </c>
      <c r="U23" s="62">
        <f t="shared" si="7"/>
        <v>1100</v>
      </c>
      <c r="V23" s="63">
        <f t="shared" si="9"/>
        <v>5845</v>
      </c>
      <c r="W23" s="63">
        <f t="shared" si="8"/>
        <v>4384</v>
      </c>
      <c r="X23" s="63">
        <f t="shared" si="10"/>
        <v>2923</v>
      </c>
      <c r="Y23" s="63">
        <f t="shared" si="11"/>
        <v>1461</v>
      </c>
    </row>
    <row r="24" spans="2:25" ht="12.75">
      <c r="B24" s="29"/>
      <c r="C24" t="s">
        <v>58</v>
      </c>
      <c r="D24" s="6"/>
      <c r="E24" s="6"/>
      <c r="F24" s="6"/>
      <c r="G24" s="6"/>
      <c r="H24" s="6"/>
      <c r="I24" s="6"/>
      <c r="J24" s="6"/>
      <c r="K24" s="6"/>
      <c r="L24" s="6"/>
      <c r="M24" s="6"/>
      <c r="N24" s="6"/>
      <c r="T24" s="60">
        <f t="shared" si="7"/>
        <v>1101</v>
      </c>
      <c r="U24" s="60">
        <f t="shared" si="7"/>
        <v>1200</v>
      </c>
      <c r="V24" s="61">
        <f t="shared" si="9"/>
        <v>5745</v>
      </c>
      <c r="W24" s="61">
        <f t="shared" si="8"/>
        <v>4309</v>
      </c>
      <c r="X24" s="61">
        <f t="shared" si="10"/>
        <v>2873</v>
      </c>
      <c r="Y24" s="61">
        <f t="shared" si="11"/>
        <v>1436</v>
      </c>
    </row>
    <row r="25" spans="1:25" ht="12.75">
      <c r="A25" s="1"/>
      <c r="D25" s="6"/>
      <c r="E25" s="6"/>
      <c r="F25" s="6"/>
      <c r="G25" s="6"/>
      <c r="H25" s="6"/>
      <c r="I25" s="6"/>
      <c r="J25" s="6"/>
      <c r="K25" s="6"/>
      <c r="L25" s="6"/>
      <c r="M25" s="6"/>
      <c r="N25" s="6"/>
      <c r="T25" s="62">
        <f t="shared" si="7"/>
        <v>1201</v>
      </c>
      <c r="U25" s="62">
        <f t="shared" si="7"/>
        <v>1300</v>
      </c>
      <c r="V25" s="63">
        <f t="shared" si="9"/>
        <v>5645</v>
      </c>
      <c r="W25" s="63">
        <f t="shared" si="8"/>
        <v>4234</v>
      </c>
      <c r="X25" s="63">
        <f t="shared" si="10"/>
        <v>2823</v>
      </c>
      <c r="Y25" s="63">
        <f t="shared" si="11"/>
        <v>1411</v>
      </c>
    </row>
    <row r="26" spans="1:25" ht="12.75">
      <c r="A26" s="7" t="s">
        <v>59</v>
      </c>
      <c r="B26" s="22">
        <v>0</v>
      </c>
      <c r="C26" t="s">
        <v>70</v>
      </c>
      <c r="D26" s="6"/>
      <c r="E26" s="6"/>
      <c r="F26" s="6"/>
      <c r="G26" s="6"/>
      <c r="H26" s="27" t="s">
        <v>60</v>
      </c>
      <c r="I26" s="6"/>
      <c r="J26" s="6"/>
      <c r="K26" s="6"/>
      <c r="L26" s="6" t="s">
        <v>1</v>
      </c>
      <c r="M26" s="6"/>
      <c r="N26" s="6"/>
      <c r="T26" s="60">
        <f t="shared" si="7"/>
        <v>1301</v>
      </c>
      <c r="U26" s="60">
        <f t="shared" si="7"/>
        <v>1400</v>
      </c>
      <c r="V26" s="61">
        <f t="shared" si="9"/>
        <v>5545</v>
      </c>
      <c r="W26" s="61">
        <f t="shared" si="8"/>
        <v>4159</v>
      </c>
      <c r="X26" s="61">
        <f t="shared" si="10"/>
        <v>2773</v>
      </c>
      <c r="Y26" s="61">
        <f t="shared" si="11"/>
        <v>1386</v>
      </c>
    </row>
    <row r="27" spans="4:25" ht="12.75">
      <c r="D27" s="6"/>
      <c r="E27" s="6"/>
      <c r="F27" s="6"/>
      <c r="G27" s="6"/>
      <c r="H27" s="27" t="s">
        <v>60</v>
      </c>
      <c r="I27" s="6"/>
      <c r="J27" s="6"/>
      <c r="K27" s="6"/>
      <c r="L27" s="6"/>
      <c r="M27" s="6"/>
      <c r="N27" s="6"/>
      <c r="T27" s="62">
        <f t="shared" si="7"/>
        <v>1401</v>
      </c>
      <c r="U27" s="62">
        <f t="shared" si="7"/>
        <v>1500</v>
      </c>
      <c r="V27" s="63">
        <f t="shared" si="9"/>
        <v>5445</v>
      </c>
      <c r="W27" s="63">
        <f t="shared" si="8"/>
        <v>4084</v>
      </c>
      <c r="X27" s="63">
        <f t="shared" si="10"/>
        <v>2723</v>
      </c>
      <c r="Y27" s="63">
        <f t="shared" si="11"/>
        <v>1361</v>
      </c>
    </row>
    <row r="28" spans="1:25" ht="12.75">
      <c r="A28" s="7" t="s">
        <v>61</v>
      </c>
      <c r="D28" s="6"/>
      <c r="E28" s="6"/>
      <c r="F28" s="6"/>
      <c r="G28" s="6"/>
      <c r="H28" s="6"/>
      <c r="I28" s="6"/>
      <c r="J28" s="6"/>
      <c r="K28" s="6"/>
      <c r="L28" s="6"/>
      <c r="M28" s="6"/>
      <c r="N28" s="6"/>
      <c r="T28" s="60">
        <f t="shared" si="7"/>
        <v>1501</v>
      </c>
      <c r="U28" s="60">
        <f t="shared" si="7"/>
        <v>1600</v>
      </c>
      <c r="V28" s="61">
        <f t="shared" si="9"/>
        <v>5345</v>
      </c>
      <c r="W28" s="61">
        <f t="shared" si="8"/>
        <v>4009</v>
      </c>
      <c r="X28" s="61">
        <f t="shared" si="10"/>
        <v>2673</v>
      </c>
      <c r="Y28" s="61">
        <f t="shared" si="11"/>
        <v>1336</v>
      </c>
    </row>
    <row r="29" spans="2:25" ht="12.75">
      <c r="B29" s="23">
        <v>2</v>
      </c>
      <c r="C29" t="s">
        <v>62</v>
      </c>
      <c r="D29" s="6"/>
      <c r="E29" s="6"/>
      <c r="F29" s="6"/>
      <c r="G29" s="6"/>
      <c r="H29" s="6"/>
      <c r="I29" s="6"/>
      <c r="J29" s="6"/>
      <c r="K29" s="6"/>
      <c r="L29" s="6"/>
      <c r="M29" s="6"/>
      <c r="N29" s="6"/>
      <c r="T29" s="62">
        <f t="shared" si="7"/>
        <v>1601</v>
      </c>
      <c r="U29" s="62">
        <f t="shared" si="7"/>
        <v>1700</v>
      </c>
      <c r="V29" s="63">
        <f t="shared" si="9"/>
        <v>5245</v>
      </c>
      <c r="W29" s="63">
        <f t="shared" si="8"/>
        <v>3934</v>
      </c>
      <c r="X29" s="63">
        <f t="shared" si="10"/>
        <v>2623</v>
      </c>
      <c r="Y29" s="63">
        <f t="shared" si="11"/>
        <v>1311</v>
      </c>
    </row>
    <row r="30" spans="3:25" ht="12.75">
      <c r="C30" t="s">
        <v>63</v>
      </c>
      <c r="D30" s="6"/>
      <c r="E30" s="6"/>
      <c r="F30" s="6"/>
      <c r="G30" s="6"/>
      <c r="H30" s="6"/>
      <c r="I30" s="6"/>
      <c r="J30" s="6"/>
      <c r="K30" s="6"/>
      <c r="L30" s="6"/>
      <c r="M30" s="6"/>
      <c r="N30" s="6"/>
      <c r="T30" s="60">
        <f aca="true" t="shared" si="12" ref="T30:U41">100+T29</f>
        <v>1701</v>
      </c>
      <c r="U30" s="60">
        <f t="shared" si="12"/>
        <v>1800</v>
      </c>
      <c r="V30" s="61">
        <f t="shared" si="9"/>
        <v>5145</v>
      </c>
      <c r="W30" s="61">
        <f t="shared" si="8"/>
        <v>3859</v>
      </c>
      <c r="X30" s="61">
        <f t="shared" si="10"/>
        <v>2573</v>
      </c>
      <c r="Y30" s="61">
        <f t="shared" si="11"/>
        <v>1286</v>
      </c>
    </row>
    <row r="31" spans="1:25" ht="12.75">
      <c r="A31" s="7" t="s">
        <v>64</v>
      </c>
      <c r="D31" s="6"/>
      <c r="E31" s="6"/>
      <c r="F31" s="6"/>
      <c r="G31" s="6"/>
      <c r="H31" s="6"/>
      <c r="I31" s="6"/>
      <c r="J31" s="6"/>
      <c r="K31" s="6"/>
      <c r="L31" s="6"/>
      <c r="M31" s="6"/>
      <c r="N31" s="6"/>
      <c r="T31" s="62">
        <f t="shared" si="12"/>
        <v>1801</v>
      </c>
      <c r="U31" s="62">
        <f t="shared" si="12"/>
        <v>1900</v>
      </c>
      <c r="V31" s="63">
        <f t="shared" si="9"/>
        <v>5045</v>
      </c>
      <c r="W31" s="63">
        <f t="shared" si="8"/>
        <v>3784</v>
      </c>
      <c r="X31" s="63">
        <f t="shared" si="10"/>
        <v>2523</v>
      </c>
      <c r="Y31" s="63">
        <f t="shared" si="11"/>
        <v>1261</v>
      </c>
    </row>
    <row r="32" spans="4:25" ht="12.75">
      <c r="D32" s="6"/>
      <c r="E32" s="6"/>
      <c r="F32" s="6"/>
      <c r="G32" s="6"/>
      <c r="H32" s="6"/>
      <c r="I32" s="6"/>
      <c r="J32" s="6"/>
      <c r="K32" s="6"/>
      <c r="L32" s="6"/>
      <c r="M32" s="6"/>
      <c r="N32" s="6"/>
      <c r="T32" s="60">
        <f t="shared" si="12"/>
        <v>1901</v>
      </c>
      <c r="U32" s="60">
        <f t="shared" si="12"/>
        <v>2000</v>
      </c>
      <c r="V32" s="61">
        <f t="shared" si="9"/>
        <v>4945</v>
      </c>
      <c r="W32" s="61">
        <f t="shared" si="8"/>
        <v>3709</v>
      </c>
      <c r="X32" s="61">
        <f t="shared" si="10"/>
        <v>2473</v>
      </c>
      <c r="Y32" s="61">
        <f t="shared" si="11"/>
        <v>1236</v>
      </c>
    </row>
    <row r="33" spans="1:25" ht="15">
      <c r="A33" s="46" t="s">
        <v>71</v>
      </c>
      <c r="D33" s="6"/>
      <c r="E33" s="6"/>
      <c r="F33" s="6"/>
      <c r="G33" s="6"/>
      <c r="H33" s="6"/>
      <c r="I33" s="6"/>
      <c r="J33" s="6"/>
      <c r="K33" s="6"/>
      <c r="L33" s="6"/>
      <c r="M33" s="6"/>
      <c r="N33" s="6"/>
      <c r="T33" s="62">
        <f t="shared" si="12"/>
        <v>2001</v>
      </c>
      <c r="U33" s="62">
        <f t="shared" si="12"/>
        <v>2100</v>
      </c>
      <c r="V33" s="63">
        <f t="shared" si="9"/>
        <v>4845</v>
      </c>
      <c r="W33" s="63">
        <f t="shared" si="8"/>
        <v>3634</v>
      </c>
      <c r="X33" s="63">
        <f t="shared" si="10"/>
        <v>2423</v>
      </c>
      <c r="Y33" s="63">
        <f t="shared" si="11"/>
        <v>1211</v>
      </c>
    </row>
    <row r="34" spans="1:25" ht="15">
      <c r="A34" s="46" t="s">
        <v>80</v>
      </c>
      <c r="D34" s="6"/>
      <c r="E34" s="6"/>
      <c r="F34" s="6"/>
      <c r="G34" s="6"/>
      <c r="H34" s="6"/>
      <c r="I34" s="6"/>
      <c r="J34" s="6"/>
      <c r="K34" s="6"/>
      <c r="L34" s="6"/>
      <c r="M34" s="6"/>
      <c r="N34" s="6"/>
      <c r="T34" s="60">
        <f t="shared" si="12"/>
        <v>2101</v>
      </c>
      <c r="U34" s="60">
        <f t="shared" si="12"/>
        <v>2200</v>
      </c>
      <c r="V34" s="61">
        <f t="shared" si="9"/>
        <v>4745</v>
      </c>
      <c r="W34" s="61">
        <f t="shared" si="8"/>
        <v>3559</v>
      </c>
      <c r="X34" s="61">
        <f t="shared" si="10"/>
        <v>2373</v>
      </c>
      <c r="Y34" s="61">
        <f t="shared" si="11"/>
        <v>1186</v>
      </c>
    </row>
    <row r="35" spans="1:25" ht="15">
      <c r="A35" s="49" t="s">
        <v>82</v>
      </c>
      <c r="B35" s="30"/>
      <c r="C35" s="30"/>
      <c r="D35" s="50"/>
      <c r="E35" s="50"/>
      <c r="F35" s="50"/>
      <c r="G35" s="50"/>
      <c r="H35" s="50"/>
      <c r="I35" s="50"/>
      <c r="J35" s="50"/>
      <c r="K35" s="50"/>
      <c r="L35" s="6"/>
      <c r="M35" s="6"/>
      <c r="N35" s="6"/>
      <c r="T35" s="62">
        <f t="shared" si="12"/>
        <v>2201</v>
      </c>
      <c r="U35" s="62">
        <f t="shared" si="12"/>
        <v>2300</v>
      </c>
      <c r="V35" s="63">
        <f t="shared" si="9"/>
        <v>4645</v>
      </c>
      <c r="W35" s="63">
        <f t="shared" si="8"/>
        <v>3484</v>
      </c>
      <c r="X35" s="63">
        <f t="shared" si="10"/>
        <v>2323</v>
      </c>
      <c r="Y35" s="63">
        <f t="shared" si="11"/>
        <v>1161</v>
      </c>
    </row>
    <row r="36" spans="1:25" ht="12.75">
      <c r="A36" s="1"/>
      <c r="D36" s="6"/>
      <c r="E36" s="6"/>
      <c r="F36" s="6"/>
      <c r="G36" s="6"/>
      <c r="H36" s="6"/>
      <c r="I36" s="6"/>
      <c r="J36" s="6"/>
      <c r="K36" s="6"/>
      <c r="L36" s="6"/>
      <c r="M36" s="6"/>
      <c r="N36" s="6"/>
      <c r="T36" s="60">
        <f t="shared" si="12"/>
        <v>2301</v>
      </c>
      <c r="U36" s="60">
        <f t="shared" si="12"/>
        <v>2400</v>
      </c>
      <c r="V36" s="61">
        <f t="shared" si="9"/>
        <v>4545</v>
      </c>
      <c r="W36" s="61">
        <f t="shared" si="8"/>
        <v>3409</v>
      </c>
      <c r="X36" s="61">
        <f t="shared" si="10"/>
        <v>2273</v>
      </c>
      <c r="Y36" s="61">
        <f t="shared" si="11"/>
        <v>1136</v>
      </c>
    </row>
    <row r="37" spans="1:27" s="52" customFormat="1" ht="15">
      <c r="A37" s="51" t="s">
        <v>78</v>
      </c>
      <c r="D37" s="34"/>
      <c r="E37" s="34"/>
      <c r="F37" s="34"/>
      <c r="G37" s="34"/>
      <c r="H37" s="34"/>
      <c r="I37" s="34"/>
      <c r="J37" s="34"/>
      <c r="K37" s="34"/>
      <c r="L37" s="34"/>
      <c r="M37" s="34"/>
      <c r="N37" s="34"/>
      <c r="O37" s="54"/>
      <c r="T37" s="62">
        <f t="shared" si="12"/>
        <v>2401</v>
      </c>
      <c r="U37" s="62">
        <f t="shared" si="12"/>
        <v>2500</v>
      </c>
      <c r="V37" s="63">
        <f t="shared" si="9"/>
        <v>4445</v>
      </c>
      <c r="W37" s="63">
        <f t="shared" si="8"/>
        <v>3334</v>
      </c>
      <c r="X37" s="63">
        <f t="shared" si="10"/>
        <v>2223</v>
      </c>
      <c r="Y37" s="63">
        <f t="shared" si="11"/>
        <v>1111</v>
      </c>
      <c r="Z37" s="58"/>
      <c r="AA37" s="58"/>
    </row>
    <row r="38" spans="1:27" s="52" customFormat="1" ht="15">
      <c r="A38" s="51" t="s">
        <v>79</v>
      </c>
      <c r="D38" s="34"/>
      <c r="E38" s="34"/>
      <c r="F38" s="34"/>
      <c r="G38" s="34"/>
      <c r="H38" s="34"/>
      <c r="I38" s="34"/>
      <c r="J38" s="34"/>
      <c r="K38" s="34"/>
      <c r="L38" s="34"/>
      <c r="M38" s="34"/>
      <c r="N38" s="34"/>
      <c r="O38" s="54"/>
      <c r="T38" s="60">
        <f t="shared" si="12"/>
        <v>2501</v>
      </c>
      <c r="U38" s="60">
        <f t="shared" si="12"/>
        <v>2600</v>
      </c>
      <c r="V38" s="61">
        <f t="shared" si="9"/>
        <v>4345</v>
      </c>
      <c r="W38" s="61">
        <f t="shared" si="8"/>
        <v>3259</v>
      </c>
      <c r="X38" s="61">
        <f t="shared" si="10"/>
        <v>2173</v>
      </c>
      <c r="Y38" s="61">
        <f t="shared" si="11"/>
        <v>1086</v>
      </c>
      <c r="Z38" s="58"/>
      <c r="AA38" s="58"/>
    </row>
    <row r="39" spans="1:25" ht="12.75">
      <c r="A39" s="39"/>
      <c r="D39" s="6"/>
      <c r="E39" s="6"/>
      <c r="F39" s="6"/>
      <c r="G39" s="6"/>
      <c r="H39" s="6"/>
      <c r="I39" s="6"/>
      <c r="J39" s="6"/>
      <c r="K39" s="6"/>
      <c r="L39" s="6"/>
      <c r="M39" s="6"/>
      <c r="N39" s="6"/>
      <c r="T39" s="62">
        <f t="shared" si="12"/>
        <v>2601</v>
      </c>
      <c r="U39" s="62">
        <f t="shared" si="12"/>
        <v>2700</v>
      </c>
      <c r="V39" s="63">
        <f t="shared" si="9"/>
        <v>4245</v>
      </c>
      <c r="W39" s="63">
        <f t="shared" si="8"/>
        <v>3184</v>
      </c>
      <c r="X39" s="63">
        <f t="shared" si="10"/>
        <v>2123</v>
      </c>
      <c r="Y39" s="63">
        <f t="shared" si="11"/>
        <v>1061</v>
      </c>
    </row>
    <row r="40" spans="1:25" ht="15">
      <c r="A40" s="46" t="s">
        <v>72</v>
      </c>
      <c r="F40" s="6"/>
      <c r="G40" s="6"/>
      <c r="H40" s="6"/>
      <c r="I40" s="6"/>
      <c r="K40" s="6"/>
      <c r="L40" s="6"/>
      <c r="T40" s="60">
        <f t="shared" si="12"/>
        <v>2701</v>
      </c>
      <c r="U40" s="60">
        <f t="shared" si="12"/>
        <v>2800</v>
      </c>
      <c r="V40" s="61">
        <f t="shared" si="9"/>
        <v>4145</v>
      </c>
      <c r="W40" s="61">
        <f t="shared" si="8"/>
        <v>3109</v>
      </c>
      <c r="X40" s="61">
        <f t="shared" si="10"/>
        <v>2073</v>
      </c>
      <c r="Y40" s="61">
        <f t="shared" si="11"/>
        <v>1036</v>
      </c>
    </row>
    <row r="41" spans="1:25" ht="15">
      <c r="A41" s="46" t="s">
        <v>73</v>
      </c>
      <c r="F41" s="6"/>
      <c r="G41" s="6"/>
      <c r="H41" s="6"/>
      <c r="I41" s="6"/>
      <c r="K41" s="6"/>
      <c r="L41" s="6"/>
      <c r="T41" s="62">
        <f t="shared" si="12"/>
        <v>2801</v>
      </c>
      <c r="U41" s="62">
        <f t="shared" si="12"/>
        <v>2900</v>
      </c>
      <c r="V41" s="63">
        <f t="shared" si="9"/>
        <v>4045</v>
      </c>
      <c r="W41" s="63">
        <f t="shared" si="8"/>
        <v>3034</v>
      </c>
      <c r="X41" s="63">
        <f t="shared" si="10"/>
        <v>2023</v>
      </c>
      <c r="Y41" s="63">
        <f t="shared" si="11"/>
        <v>1011</v>
      </c>
    </row>
    <row r="42" spans="1:25" ht="15">
      <c r="A42" s="46" t="s">
        <v>74</v>
      </c>
      <c r="F42" s="6"/>
      <c r="G42" s="6"/>
      <c r="H42" s="6"/>
      <c r="I42" s="6"/>
      <c r="K42" s="6"/>
      <c r="L42" s="6"/>
      <c r="T42" s="60">
        <f>100+T41</f>
        <v>2901</v>
      </c>
      <c r="U42" s="60">
        <v>3000</v>
      </c>
      <c r="V42" s="61">
        <f t="shared" si="9"/>
        <v>3945</v>
      </c>
      <c r="W42" s="61">
        <f t="shared" si="8"/>
        <v>2959</v>
      </c>
      <c r="X42" s="61">
        <f t="shared" si="10"/>
        <v>1973</v>
      </c>
      <c r="Y42" s="61">
        <f t="shared" si="11"/>
        <v>986</v>
      </c>
    </row>
    <row r="43" spans="1:25" ht="15">
      <c r="A43" s="46" t="s">
        <v>75</v>
      </c>
      <c r="F43" s="6"/>
      <c r="G43" s="6"/>
      <c r="H43" s="6"/>
      <c r="I43" s="6"/>
      <c r="K43" s="6"/>
      <c r="L43" s="6"/>
      <c r="T43" s="62">
        <f>100+T42</f>
        <v>3001</v>
      </c>
      <c r="U43" s="62">
        <v>3100</v>
      </c>
      <c r="V43" s="63">
        <f t="shared" si="9"/>
        <v>3845</v>
      </c>
      <c r="W43" s="63">
        <f t="shared" si="8"/>
        <v>2884</v>
      </c>
      <c r="X43" s="63">
        <f t="shared" si="10"/>
        <v>1923</v>
      </c>
      <c r="Y43" s="63">
        <f t="shared" si="11"/>
        <v>961</v>
      </c>
    </row>
    <row r="44" spans="1:25" ht="12.75">
      <c r="A44" s="1"/>
      <c r="F44" s="6"/>
      <c r="G44" s="6"/>
      <c r="H44" s="6"/>
      <c r="I44" s="6"/>
      <c r="K44" s="6"/>
      <c r="L44" s="6"/>
      <c r="T44" s="60">
        <v>3101</v>
      </c>
      <c r="U44" s="60">
        <v>3200</v>
      </c>
      <c r="V44" s="61">
        <f t="shared" si="9"/>
        <v>3745</v>
      </c>
      <c r="W44" s="61">
        <f t="shared" si="8"/>
        <v>2809</v>
      </c>
      <c r="X44" s="61">
        <f t="shared" si="10"/>
        <v>1873</v>
      </c>
      <c r="Y44" s="61">
        <f t="shared" si="11"/>
        <v>936</v>
      </c>
    </row>
    <row r="45" spans="6:25" ht="12.75">
      <c r="F45" s="6"/>
      <c r="G45" s="6"/>
      <c r="H45" s="6"/>
      <c r="I45" s="6"/>
      <c r="K45" s="6"/>
      <c r="L45" s="6"/>
      <c r="T45" s="59">
        <v>3201</v>
      </c>
      <c r="U45" s="59">
        <v>3300</v>
      </c>
      <c r="V45" s="63">
        <f t="shared" si="9"/>
        <v>3645</v>
      </c>
      <c r="W45" s="63">
        <f t="shared" si="8"/>
        <v>2734</v>
      </c>
      <c r="X45" s="63">
        <f t="shared" si="10"/>
        <v>1823</v>
      </c>
      <c r="Y45" s="63">
        <f t="shared" si="11"/>
        <v>911</v>
      </c>
    </row>
    <row r="46" spans="1:25" ht="12.75">
      <c r="A46" s="28"/>
      <c r="F46" s="6"/>
      <c r="G46" s="6"/>
      <c r="H46" s="6"/>
      <c r="I46" s="6"/>
      <c r="K46" s="6"/>
      <c r="L46" s="6"/>
      <c r="T46" s="65">
        <v>3301</v>
      </c>
      <c r="U46" s="65">
        <v>3400</v>
      </c>
      <c r="V46" s="61">
        <f t="shared" si="9"/>
        <v>3545</v>
      </c>
      <c r="W46" s="61">
        <f t="shared" si="8"/>
        <v>2659</v>
      </c>
      <c r="X46" s="61">
        <f t="shared" si="10"/>
        <v>1773</v>
      </c>
      <c r="Y46" s="61">
        <f t="shared" si="11"/>
        <v>886</v>
      </c>
    </row>
    <row r="47" spans="6:25" ht="12.75">
      <c r="F47" s="6"/>
      <c r="G47" s="6"/>
      <c r="H47" s="6"/>
      <c r="I47" s="6"/>
      <c r="K47" s="6"/>
      <c r="L47" s="6"/>
      <c r="T47" s="66">
        <v>3401</v>
      </c>
      <c r="U47" s="66">
        <v>3500</v>
      </c>
      <c r="V47" s="63">
        <f t="shared" si="9"/>
        <v>3445</v>
      </c>
      <c r="W47" s="63">
        <f t="shared" si="8"/>
        <v>2584</v>
      </c>
      <c r="X47" s="63">
        <f t="shared" si="10"/>
        <v>1723</v>
      </c>
      <c r="Y47" s="63">
        <f t="shared" si="11"/>
        <v>861</v>
      </c>
    </row>
    <row r="48" spans="6:25" ht="12.75">
      <c r="F48" s="6"/>
      <c r="G48" s="6"/>
      <c r="H48" s="6"/>
      <c r="I48" s="6"/>
      <c r="K48" s="6"/>
      <c r="L48" s="6"/>
      <c r="S48" t="s">
        <v>1</v>
      </c>
      <c r="T48" s="65">
        <v>3501</v>
      </c>
      <c r="U48" s="65">
        <v>3600</v>
      </c>
      <c r="V48" s="61">
        <f t="shared" si="9"/>
        <v>3345</v>
      </c>
      <c r="W48" s="61">
        <f t="shared" si="8"/>
        <v>2509</v>
      </c>
      <c r="X48" s="61">
        <f t="shared" si="10"/>
        <v>1673</v>
      </c>
      <c r="Y48" s="61">
        <f t="shared" si="11"/>
        <v>836</v>
      </c>
    </row>
    <row r="49" spans="6:25" ht="12.75">
      <c r="F49" s="6"/>
      <c r="G49" s="6"/>
      <c r="H49" s="6"/>
      <c r="I49" s="6"/>
      <c r="K49" s="6"/>
      <c r="L49" s="6"/>
      <c r="T49" s="59">
        <v>3601</v>
      </c>
      <c r="U49" s="59">
        <v>3700</v>
      </c>
      <c r="V49" s="63">
        <f t="shared" si="9"/>
        <v>3245</v>
      </c>
      <c r="W49" s="63">
        <f t="shared" si="8"/>
        <v>2434</v>
      </c>
      <c r="X49" s="63">
        <f t="shared" si="10"/>
        <v>1623</v>
      </c>
      <c r="Y49" s="63">
        <f t="shared" si="11"/>
        <v>811</v>
      </c>
    </row>
    <row r="50" spans="6:25" ht="12.75">
      <c r="F50" s="6"/>
      <c r="G50" s="6"/>
      <c r="H50" s="6"/>
      <c r="I50" s="6"/>
      <c r="K50" s="6"/>
      <c r="L50" s="6"/>
      <c r="T50" s="65">
        <v>3701</v>
      </c>
      <c r="U50" s="65">
        <v>3800</v>
      </c>
      <c r="V50" s="61">
        <f t="shared" si="9"/>
        <v>3145</v>
      </c>
      <c r="W50" s="61">
        <f t="shared" si="8"/>
        <v>2359</v>
      </c>
      <c r="X50" s="61">
        <f t="shared" si="10"/>
        <v>1573</v>
      </c>
      <c r="Y50" s="61">
        <f t="shared" si="11"/>
        <v>786</v>
      </c>
    </row>
    <row r="51" spans="6:25" ht="12.75">
      <c r="F51" s="6"/>
      <c r="G51" s="6"/>
      <c r="H51" s="6"/>
      <c r="I51" s="6"/>
      <c r="K51" s="6"/>
      <c r="L51" s="6"/>
      <c r="T51" s="59">
        <v>3801</v>
      </c>
      <c r="U51" s="59">
        <v>3900</v>
      </c>
      <c r="V51" s="63">
        <f t="shared" si="9"/>
        <v>3045</v>
      </c>
      <c r="W51" s="63">
        <f t="shared" si="8"/>
        <v>2284</v>
      </c>
      <c r="X51" s="63">
        <f t="shared" si="10"/>
        <v>1523</v>
      </c>
      <c r="Y51" s="63">
        <f t="shared" si="11"/>
        <v>761</v>
      </c>
    </row>
    <row r="52" spans="6:25" ht="12.75">
      <c r="F52" s="6"/>
      <c r="G52" s="6"/>
      <c r="H52" s="6"/>
      <c r="I52" s="6"/>
      <c r="K52" s="6"/>
      <c r="L52" s="6"/>
      <c r="T52" s="65">
        <v>3901</v>
      </c>
      <c r="U52" s="65">
        <v>4000</v>
      </c>
      <c r="V52" s="61">
        <f t="shared" si="9"/>
        <v>2945</v>
      </c>
      <c r="W52" s="61">
        <f t="shared" si="8"/>
        <v>2209</v>
      </c>
      <c r="X52" s="61">
        <f t="shared" si="10"/>
        <v>1473</v>
      </c>
      <c r="Y52" s="61">
        <f t="shared" si="11"/>
        <v>736</v>
      </c>
    </row>
    <row r="53" spans="6:25" ht="12.75">
      <c r="F53" s="6"/>
      <c r="G53" s="6"/>
      <c r="H53" s="6"/>
      <c r="I53" s="6"/>
      <c r="K53" s="6"/>
      <c r="L53" s="6"/>
      <c r="T53" s="59">
        <v>4001</v>
      </c>
      <c r="U53" s="59">
        <v>4100</v>
      </c>
      <c r="V53" s="63">
        <f t="shared" si="9"/>
        <v>2845</v>
      </c>
      <c r="W53" s="63">
        <f t="shared" si="8"/>
        <v>2134</v>
      </c>
      <c r="X53" s="63">
        <f t="shared" si="10"/>
        <v>1423</v>
      </c>
      <c r="Y53" s="63">
        <f t="shared" si="11"/>
        <v>711</v>
      </c>
    </row>
    <row r="54" spans="6:25" ht="12.75">
      <c r="F54" s="6"/>
      <c r="G54" s="6"/>
      <c r="H54" s="6"/>
      <c r="I54" s="6"/>
      <c r="K54" s="6"/>
      <c r="L54" s="6"/>
      <c r="T54" s="65">
        <v>4101</v>
      </c>
      <c r="U54" s="65">
        <v>4200</v>
      </c>
      <c r="V54" s="61">
        <f t="shared" si="9"/>
        <v>2745</v>
      </c>
      <c r="W54" s="61">
        <f t="shared" si="8"/>
        <v>2059</v>
      </c>
      <c r="X54" s="61">
        <f t="shared" si="10"/>
        <v>1373</v>
      </c>
      <c r="Y54" s="61">
        <v>0</v>
      </c>
    </row>
    <row r="55" spans="6:25" ht="12.75">
      <c r="F55" s="6"/>
      <c r="G55" s="6"/>
      <c r="H55" s="6"/>
      <c r="I55" s="6"/>
      <c r="K55" s="6"/>
      <c r="L55" s="6"/>
      <c r="T55" s="59">
        <v>4201</v>
      </c>
      <c r="U55" s="59">
        <v>4300</v>
      </c>
      <c r="V55" s="63">
        <f t="shared" si="9"/>
        <v>2645</v>
      </c>
      <c r="W55" s="63">
        <f t="shared" si="8"/>
        <v>1984</v>
      </c>
      <c r="X55" s="63">
        <f t="shared" si="10"/>
        <v>1323</v>
      </c>
      <c r="Y55" s="63">
        <v>0</v>
      </c>
    </row>
    <row r="56" spans="6:25" ht="12.75">
      <c r="F56" s="6"/>
      <c r="G56" s="6"/>
      <c r="H56" s="6"/>
      <c r="I56" s="6"/>
      <c r="K56" s="6"/>
      <c r="L56" s="6"/>
      <c r="T56" s="65">
        <v>4301</v>
      </c>
      <c r="U56" s="65">
        <v>4400</v>
      </c>
      <c r="V56" s="61">
        <f t="shared" si="9"/>
        <v>2545</v>
      </c>
      <c r="W56" s="61">
        <f t="shared" si="8"/>
        <v>1909</v>
      </c>
      <c r="X56" s="61">
        <f t="shared" si="10"/>
        <v>1273</v>
      </c>
      <c r="Y56" s="61">
        <v>0</v>
      </c>
    </row>
    <row r="57" spans="6:25" ht="12.75">
      <c r="F57" s="6"/>
      <c r="G57" s="6"/>
      <c r="H57" s="6"/>
      <c r="I57" s="6"/>
      <c r="K57" s="6"/>
      <c r="L57" s="6"/>
      <c r="T57" s="59">
        <v>4401</v>
      </c>
      <c r="U57" s="59">
        <v>4500</v>
      </c>
      <c r="V57" s="63">
        <f t="shared" si="9"/>
        <v>2445</v>
      </c>
      <c r="W57" s="63">
        <f t="shared" si="8"/>
        <v>1834</v>
      </c>
      <c r="X57" s="63">
        <f t="shared" si="10"/>
        <v>1223</v>
      </c>
      <c r="Y57" s="63">
        <v>0</v>
      </c>
    </row>
    <row r="58" spans="6:25" ht="12.75">
      <c r="F58" s="6"/>
      <c r="G58" s="6"/>
      <c r="H58" s="6"/>
      <c r="I58" s="6"/>
      <c r="K58" s="6"/>
      <c r="L58" s="6"/>
      <c r="T58" s="65">
        <v>4501</v>
      </c>
      <c r="U58" s="65">
        <v>4600</v>
      </c>
      <c r="V58" s="61">
        <f t="shared" si="9"/>
        <v>2345</v>
      </c>
      <c r="W58" s="61">
        <f t="shared" si="8"/>
        <v>1759</v>
      </c>
      <c r="X58" s="61">
        <f t="shared" si="10"/>
        <v>1173</v>
      </c>
      <c r="Y58" s="61">
        <v>0</v>
      </c>
    </row>
    <row r="59" spans="6:25" ht="12.75">
      <c r="F59" s="6"/>
      <c r="G59" s="6"/>
      <c r="H59" s="6"/>
      <c r="I59" s="6"/>
      <c r="K59" s="6"/>
      <c r="L59" s="6"/>
      <c r="T59" s="59">
        <v>4601</v>
      </c>
      <c r="U59" s="59">
        <v>4700</v>
      </c>
      <c r="V59" s="63">
        <f t="shared" si="9"/>
        <v>2245</v>
      </c>
      <c r="W59" s="63">
        <f t="shared" si="8"/>
        <v>1684</v>
      </c>
      <c r="X59" s="63">
        <f t="shared" si="10"/>
        <v>1123</v>
      </c>
      <c r="Y59" s="63">
        <v>0</v>
      </c>
    </row>
    <row r="60" spans="6:25" ht="12.75">
      <c r="F60" s="6"/>
      <c r="G60" s="6"/>
      <c r="H60" s="6"/>
      <c r="I60" s="6"/>
      <c r="K60" s="6"/>
      <c r="L60" s="6"/>
      <c r="T60" s="65">
        <v>4701</v>
      </c>
      <c r="U60" s="65">
        <v>4800</v>
      </c>
      <c r="V60" s="61">
        <f t="shared" si="9"/>
        <v>2145</v>
      </c>
      <c r="W60" s="61">
        <f t="shared" si="8"/>
        <v>1609</v>
      </c>
      <c r="X60" s="61">
        <f t="shared" si="10"/>
        <v>1073</v>
      </c>
      <c r="Y60" s="61">
        <v>0</v>
      </c>
    </row>
    <row r="61" spans="6:25" ht="12.75">
      <c r="F61" s="6"/>
      <c r="G61" s="6"/>
      <c r="H61" s="6"/>
      <c r="I61" s="6"/>
      <c r="K61" s="6"/>
      <c r="L61" s="6"/>
      <c r="T61" s="59">
        <v>4801</v>
      </c>
      <c r="U61" s="59">
        <v>4900</v>
      </c>
      <c r="V61" s="63">
        <f t="shared" si="9"/>
        <v>2045</v>
      </c>
      <c r="W61" s="63">
        <f t="shared" si="8"/>
        <v>1534</v>
      </c>
      <c r="X61" s="63">
        <f t="shared" si="10"/>
        <v>1023</v>
      </c>
      <c r="Y61" s="63">
        <v>0</v>
      </c>
    </row>
    <row r="62" spans="1:25" ht="12.75">
      <c r="A62" s="10"/>
      <c r="B62" s="10"/>
      <c r="C62" s="10"/>
      <c r="D62" s="10"/>
      <c r="E62" s="10"/>
      <c r="F62" s="8"/>
      <c r="G62" s="8"/>
      <c r="H62" s="8"/>
      <c r="I62" s="8"/>
      <c r="J62" s="10"/>
      <c r="K62" s="8"/>
      <c r="L62" s="8"/>
      <c r="M62" s="10"/>
      <c r="O62" s="45"/>
      <c r="P62" s="10"/>
      <c r="T62" s="65">
        <v>4901</v>
      </c>
      <c r="U62" s="65">
        <v>5000</v>
      </c>
      <c r="V62" s="61">
        <f t="shared" si="9"/>
        <v>1945</v>
      </c>
      <c r="W62" s="61">
        <f t="shared" si="8"/>
        <v>1459</v>
      </c>
      <c r="X62" s="61">
        <f t="shared" si="10"/>
        <v>973</v>
      </c>
      <c r="Y62" s="61">
        <v>0</v>
      </c>
    </row>
    <row r="63" spans="20:25" ht="12.75">
      <c r="T63" s="59">
        <v>5001</v>
      </c>
      <c r="U63" s="59">
        <v>5100</v>
      </c>
      <c r="V63" s="63">
        <f t="shared" si="9"/>
        <v>1845</v>
      </c>
      <c r="W63" s="63">
        <f t="shared" si="8"/>
        <v>1384</v>
      </c>
      <c r="X63" s="63">
        <f t="shared" si="10"/>
        <v>923</v>
      </c>
      <c r="Y63" s="63">
        <v>0</v>
      </c>
    </row>
    <row r="64" spans="20:25" ht="12.75">
      <c r="T64" s="65">
        <v>5101</v>
      </c>
      <c r="U64" s="65">
        <v>5200</v>
      </c>
      <c r="V64" s="61">
        <f t="shared" si="9"/>
        <v>1745</v>
      </c>
      <c r="W64" s="61">
        <f t="shared" si="8"/>
        <v>1309</v>
      </c>
      <c r="X64" s="61">
        <f t="shared" si="10"/>
        <v>873</v>
      </c>
      <c r="Y64" s="61">
        <v>0</v>
      </c>
    </row>
    <row r="65" spans="20:25" ht="12.75">
      <c r="T65" s="59">
        <v>5201</v>
      </c>
      <c r="U65" s="59">
        <v>5300</v>
      </c>
      <c r="V65" s="63">
        <f t="shared" si="9"/>
        <v>1645</v>
      </c>
      <c r="W65" s="63">
        <f t="shared" si="8"/>
        <v>1234</v>
      </c>
      <c r="X65" s="63">
        <f t="shared" si="10"/>
        <v>823</v>
      </c>
      <c r="Y65" s="63">
        <v>0</v>
      </c>
    </row>
    <row r="66" spans="20:25" ht="12.75">
      <c r="T66" s="65">
        <v>5301</v>
      </c>
      <c r="U66" s="65">
        <v>5400</v>
      </c>
      <c r="V66" s="61">
        <f t="shared" si="9"/>
        <v>1545</v>
      </c>
      <c r="W66" s="61">
        <f t="shared" si="8"/>
        <v>1159</v>
      </c>
      <c r="X66" s="61">
        <f t="shared" si="10"/>
        <v>773</v>
      </c>
      <c r="Y66" s="61">
        <v>0</v>
      </c>
    </row>
    <row r="67" spans="20:25" ht="12.75">
      <c r="T67" s="59">
        <v>5401</v>
      </c>
      <c r="U67" s="59">
        <v>5500</v>
      </c>
      <c r="V67" s="63">
        <f t="shared" si="9"/>
        <v>1445</v>
      </c>
      <c r="W67" s="63">
        <f t="shared" si="8"/>
        <v>1084</v>
      </c>
      <c r="X67" s="63">
        <f t="shared" si="10"/>
        <v>723</v>
      </c>
      <c r="Y67" s="63">
        <v>0</v>
      </c>
    </row>
    <row r="68" spans="20:25" ht="12.75">
      <c r="T68" s="65">
        <v>5501</v>
      </c>
      <c r="U68" s="65">
        <v>5600</v>
      </c>
      <c r="V68" s="61">
        <f t="shared" si="9"/>
        <v>1345</v>
      </c>
      <c r="W68" s="61">
        <f t="shared" si="8"/>
        <v>1009</v>
      </c>
      <c r="X68" s="61">
        <v>0</v>
      </c>
      <c r="Y68" s="61">
        <v>0</v>
      </c>
    </row>
    <row r="69" spans="20:25" ht="12.75">
      <c r="T69" s="59">
        <v>5601</v>
      </c>
      <c r="U69" s="59">
        <v>5700</v>
      </c>
      <c r="V69" s="63">
        <f t="shared" si="9"/>
        <v>1245</v>
      </c>
      <c r="W69" s="63">
        <f t="shared" si="8"/>
        <v>934</v>
      </c>
      <c r="X69" s="63">
        <v>0</v>
      </c>
      <c r="Y69" s="63">
        <v>0</v>
      </c>
    </row>
    <row r="70" spans="20:25" ht="12.75">
      <c r="T70" s="65">
        <v>5701</v>
      </c>
      <c r="U70" s="65">
        <v>5800</v>
      </c>
      <c r="V70" s="61">
        <f t="shared" si="9"/>
        <v>1145</v>
      </c>
      <c r="W70" s="61">
        <f t="shared" si="8"/>
        <v>859</v>
      </c>
      <c r="X70" s="61">
        <v>0</v>
      </c>
      <c r="Y70" s="61">
        <v>0</v>
      </c>
    </row>
    <row r="71" spans="20:25" ht="12.75">
      <c r="T71" s="59">
        <v>5801</v>
      </c>
      <c r="U71" s="59">
        <v>5900</v>
      </c>
      <c r="V71" s="63">
        <f t="shared" si="9"/>
        <v>1045</v>
      </c>
      <c r="W71" s="63">
        <f t="shared" si="8"/>
        <v>784</v>
      </c>
      <c r="X71" s="63">
        <v>0</v>
      </c>
      <c r="Y71" s="63">
        <v>0</v>
      </c>
    </row>
    <row r="72" spans="20:25" ht="12.75">
      <c r="T72" s="65">
        <v>5901</v>
      </c>
      <c r="U72" s="65">
        <v>6000</v>
      </c>
      <c r="V72" s="61">
        <f t="shared" si="9"/>
        <v>945</v>
      </c>
      <c r="W72" s="61">
        <f t="shared" si="8"/>
        <v>709</v>
      </c>
      <c r="X72" s="61">
        <v>0</v>
      </c>
      <c r="Y72" s="61">
        <v>0</v>
      </c>
    </row>
    <row r="73" spans="20:25" ht="12.75">
      <c r="T73" s="59">
        <v>6001</v>
      </c>
      <c r="U73" s="59">
        <v>6100</v>
      </c>
      <c r="V73" s="63">
        <f t="shared" si="9"/>
        <v>845</v>
      </c>
      <c r="W73" s="63">
        <v>0</v>
      </c>
      <c r="X73" s="63">
        <v>0</v>
      </c>
      <c r="Y73" s="63">
        <v>0</v>
      </c>
    </row>
    <row r="74" spans="20:25" ht="12.75">
      <c r="T74" s="65">
        <v>6101</v>
      </c>
      <c r="U74" s="65">
        <v>6200</v>
      </c>
      <c r="V74" s="61">
        <f t="shared" si="9"/>
        <v>745</v>
      </c>
      <c r="W74" s="61">
        <v>0</v>
      </c>
      <c r="X74" s="61">
        <v>0</v>
      </c>
      <c r="Y74" s="61">
        <v>0</v>
      </c>
    </row>
    <row r="75" spans="20:25" ht="12.75">
      <c r="T75" s="59">
        <v>6201</v>
      </c>
      <c r="U75" s="59">
        <v>6206</v>
      </c>
      <c r="V75" s="63">
        <v>692</v>
      </c>
      <c r="W75" s="63">
        <v>0</v>
      </c>
      <c r="X75" s="63">
        <v>0</v>
      </c>
      <c r="Y75" s="63">
        <v>0</v>
      </c>
    </row>
    <row r="76" spans="20:25" ht="12.75">
      <c r="T76" s="65">
        <v>6207</v>
      </c>
      <c r="U76" s="65">
        <v>999999</v>
      </c>
      <c r="V76" s="61">
        <v>0</v>
      </c>
      <c r="W76" s="61">
        <v>0</v>
      </c>
      <c r="X76" s="61">
        <v>0</v>
      </c>
      <c r="Y76" s="61">
        <v>0</v>
      </c>
    </row>
  </sheetData>
  <sheetProtection/>
  <printOptions/>
  <pageMargins left="0.75" right="0.75" top="1" bottom="1" header="0.5" footer="0.5"/>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Dodds</dc:creator>
  <cp:keywords/>
  <dc:description/>
  <cp:lastModifiedBy>Meghan Flores</cp:lastModifiedBy>
  <cp:lastPrinted>2019-11-12T18:31:02Z</cp:lastPrinted>
  <dcterms:created xsi:type="dcterms:W3CDTF">2005-05-20T15:41:21Z</dcterms:created>
  <dcterms:modified xsi:type="dcterms:W3CDTF">2022-06-27T19:19:28Z</dcterms:modified>
  <cp:category/>
  <cp:version/>
  <cp:contentType/>
  <cp:contentStatus/>
</cp:coreProperties>
</file>